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Info PC Contraloria\DAF\OFRB 2021 DAF\2022\PRESUPUESTO\EJECUCIÓN PRESUPUESTAL 2022\ejecuciones por mes\"/>
    </mc:Choice>
  </mc:AlternateContent>
  <xr:revisionPtr revIDLastSave="0" documentId="13_ncr:1_{EFD1948F-950E-4DDD-91FA-A7F4AB7586D9}" xr6:coauthVersionLast="43" xr6:coauthVersionMax="43" xr10:uidLastSave="{00000000-0000-0000-0000-000000000000}"/>
  <bookViews>
    <workbookView xWindow="-120" yWindow="-120" windowWidth="29040" windowHeight="15840" xr2:uid="{CB280733-99D9-4784-80B4-B950EEFC6DE8}"/>
  </bookViews>
  <sheets>
    <sheet name="OCTUBRE 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0" i="1" l="1"/>
  <c r="E80" i="1"/>
  <c r="D80" i="1"/>
  <c r="O77" i="1"/>
  <c r="R77" i="1" s="1"/>
  <c r="N77" i="1"/>
  <c r="I77" i="1"/>
  <c r="P77" i="1" s="1"/>
  <c r="Q77" i="1" s="1"/>
  <c r="O76" i="1"/>
  <c r="R76" i="1" s="1"/>
  <c r="N76" i="1"/>
  <c r="M76" i="1" s="1"/>
  <c r="I76" i="1"/>
  <c r="P76" i="1" s="1"/>
  <c r="Q76" i="1" s="1"/>
  <c r="N72" i="1"/>
  <c r="L72" i="1"/>
  <c r="O72" i="1" s="1"/>
  <c r="R72" i="1" s="1"/>
  <c r="H72" i="1"/>
  <c r="I72" i="1" s="1"/>
  <c r="P72" i="1" s="1"/>
  <c r="Q72" i="1" s="1"/>
  <c r="O69" i="1"/>
  <c r="R69" i="1" s="1"/>
  <c r="N69" i="1"/>
  <c r="L69" i="1"/>
  <c r="I69" i="1"/>
  <c r="P69" i="1" s="1"/>
  <c r="H69" i="1"/>
  <c r="H80" i="1" s="1"/>
  <c r="F69" i="1"/>
  <c r="F80" i="1" s="1"/>
  <c r="O68" i="1"/>
  <c r="R68" i="1" s="1"/>
  <c r="N68" i="1"/>
  <c r="I68" i="1"/>
  <c r="M68" i="1" s="1"/>
  <c r="O65" i="1"/>
  <c r="R65" i="1" s="1"/>
  <c r="L65" i="1"/>
  <c r="N65" i="1" s="1"/>
  <c r="M65" i="1" s="1"/>
  <c r="I65" i="1"/>
  <c r="G65" i="1"/>
  <c r="L62" i="1"/>
  <c r="L59" i="1"/>
  <c r="L55" i="1" s="1"/>
  <c r="G55" i="1"/>
  <c r="G80" i="1" s="1"/>
  <c r="O54" i="1"/>
  <c r="R54" i="1" s="1"/>
  <c r="N54" i="1"/>
  <c r="M54" i="1" s="1"/>
  <c r="I54" i="1"/>
  <c r="P54" i="1" s="1"/>
  <c r="Q54" i="1" s="1"/>
  <c r="L53" i="1"/>
  <c r="L50" i="1" s="1"/>
  <c r="I50" i="1"/>
  <c r="O47" i="1"/>
  <c r="R47" i="1" s="1"/>
  <c r="L47" i="1"/>
  <c r="N47" i="1" s="1"/>
  <c r="M47" i="1" s="1"/>
  <c r="I47" i="1"/>
  <c r="H47" i="1"/>
  <c r="L46" i="1"/>
  <c r="L45" i="1"/>
  <c r="L40" i="1" s="1"/>
  <c r="G40" i="1"/>
  <c r="I40" i="1" s="1"/>
  <c r="L39" i="1"/>
  <c r="L37" i="1"/>
  <c r="L33" i="1"/>
  <c r="L31" i="1"/>
  <c r="L30" i="1"/>
  <c r="L28" i="1"/>
  <c r="I28" i="1"/>
  <c r="G28" i="1"/>
  <c r="R27" i="1"/>
  <c r="O27" i="1"/>
  <c r="N27" i="1"/>
  <c r="M27" i="1"/>
  <c r="I27" i="1"/>
  <c r="P27" i="1" s="1"/>
  <c r="Q27" i="1" s="1"/>
  <c r="O26" i="1"/>
  <c r="R26" i="1" s="1"/>
  <c r="N26" i="1"/>
  <c r="I26" i="1"/>
  <c r="P26" i="1" s="1"/>
  <c r="Q26" i="1" s="1"/>
  <c r="O25" i="1"/>
  <c r="R25" i="1" s="1"/>
  <c r="N25" i="1"/>
  <c r="M25" i="1" s="1"/>
  <c r="I25" i="1"/>
  <c r="P25" i="1" s="1"/>
  <c r="Q25" i="1" s="1"/>
  <c r="R24" i="1"/>
  <c r="O24" i="1"/>
  <c r="N24" i="1"/>
  <c r="M24" i="1" s="1"/>
  <c r="I24" i="1"/>
  <c r="P24" i="1" s="1"/>
  <c r="Q24" i="1" s="1"/>
  <c r="R23" i="1"/>
  <c r="O23" i="1"/>
  <c r="N23" i="1"/>
  <c r="M23" i="1"/>
  <c r="I23" i="1"/>
  <c r="P23" i="1" s="1"/>
  <c r="Q23" i="1" s="1"/>
  <c r="O22" i="1"/>
  <c r="R22" i="1" s="1"/>
  <c r="N22" i="1"/>
  <c r="I22" i="1"/>
  <c r="M22" i="1" s="1"/>
  <c r="O21" i="1"/>
  <c r="R21" i="1" s="1"/>
  <c r="N21" i="1"/>
  <c r="M21" i="1" s="1"/>
  <c r="I21" i="1"/>
  <c r="P21" i="1" s="1"/>
  <c r="Q21" i="1" s="1"/>
  <c r="R20" i="1"/>
  <c r="O20" i="1"/>
  <c r="N20" i="1"/>
  <c r="M20" i="1" s="1"/>
  <c r="I20" i="1"/>
  <c r="P20" i="1" s="1"/>
  <c r="Q20" i="1" s="1"/>
  <c r="R19" i="1"/>
  <c r="O19" i="1"/>
  <c r="N19" i="1"/>
  <c r="M19" i="1"/>
  <c r="I19" i="1"/>
  <c r="P19" i="1" s="1"/>
  <c r="Q19" i="1" s="1"/>
  <c r="O18" i="1"/>
  <c r="R18" i="1" s="1"/>
  <c r="N18" i="1"/>
  <c r="I18" i="1"/>
  <c r="P18" i="1" s="1"/>
  <c r="Q18" i="1" s="1"/>
  <c r="O17" i="1"/>
  <c r="R17" i="1" s="1"/>
  <c r="N17" i="1"/>
  <c r="M17" i="1" s="1"/>
  <c r="I17" i="1"/>
  <c r="P17" i="1" s="1"/>
  <c r="Q17" i="1" s="1"/>
  <c r="R16" i="1"/>
  <c r="O16" i="1"/>
  <c r="N16" i="1"/>
  <c r="M16" i="1" s="1"/>
  <c r="I16" i="1"/>
  <c r="P16" i="1" s="1"/>
  <c r="Q16" i="1" s="1"/>
  <c r="R15" i="1"/>
  <c r="O15" i="1"/>
  <c r="N15" i="1"/>
  <c r="M15" i="1"/>
  <c r="I15" i="1"/>
  <c r="P15" i="1" s="1"/>
  <c r="Q15" i="1" s="1"/>
  <c r="O14" i="1"/>
  <c r="R14" i="1" s="1"/>
  <c r="N14" i="1"/>
  <c r="I14" i="1"/>
  <c r="P14" i="1" s="1"/>
  <c r="Q14" i="1" s="1"/>
  <c r="O13" i="1"/>
  <c r="R13" i="1" s="1"/>
  <c r="N13" i="1"/>
  <c r="M13" i="1" s="1"/>
  <c r="I13" i="1"/>
  <c r="P13" i="1" s="1"/>
  <c r="Q13" i="1" s="1"/>
  <c r="R12" i="1"/>
  <c r="O12" i="1"/>
  <c r="N12" i="1"/>
  <c r="M12" i="1" s="1"/>
  <c r="I12" i="1"/>
  <c r="P12" i="1" s="1"/>
  <c r="Q12" i="1" s="1"/>
  <c r="R11" i="1"/>
  <c r="O11" i="1"/>
  <c r="N11" i="1"/>
  <c r="M11" i="1"/>
  <c r="I11" i="1"/>
  <c r="P11" i="1" s="1"/>
  <c r="Q11" i="1" s="1"/>
  <c r="O10" i="1"/>
  <c r="R10" i="1" s="1"/>
  <c r="N10" i="1"/>
  <c r="I10" i="1"/>
  <c r="P10" i="1" s="1"/>
  <c r="Q10" i="1" s="1"/>
  <c r="O9" i="1"/>
  <c r="R9" i="1" s="1"/>
  <c r="N9" i="1"/>
  <c r="M9" i="1" s="1"/>
  <c r="I9" i="1"/>
  <c r="P9" i="1" s="1"/>
  <c r="Q9" i="1" s="1"/>
  <c r="R8" i="1"/>
  <c r="O8" i="1"/>
  <c r="N8" i="1"/>
  <c r="M8" i="1" s="1"/>
  <c r="I8" i="1"/>
  <c r="P8" i="1" s="1"/>
  <c r="Q8" i="1" s="1"/>
  <c r="R7" i="1"/>
  <c r="O7" i="1"/>
  <c r="N7" i="1"/>
  <c r="M7" i="1"/>
  <c r="I7" i="1"/>
  <c r="N6" i="1"/>
  <c r="P47" i="1" l="1"/>
  <c r="Q47" i="1" s="1"/>
  <c r="O50" i="1"/>
  <c r="R50" i="1" s="1"/>
  <c r="N50" i="1"/>
  <c r="M50" i="1" s="1"/>
  <c r="P65" i="1"/>
  <c r="Q65" i="1" s="1"/>
  <c r="Q69" i="1"/>
  <c r="N40" i="1"/>
  <c r="M40" i="1" s="1"/>
  <c r="O40" i="1"/>
  <c r="R40" i="1" s="1"/>
  <c r="O55" i="1"/>
  <c r="R55" i="1" s="1"/>
  <c r="N55" i="1"/>
  <c r="L80" i="1"/>
  <c r="M72" i="1"/>
  <c r="P22" i="1"/>
  <c r="Q22" i="1" s="1"/>
  <c r="O6" i="1"/>
  <c r="N28" i="1"/>
  <c r="M77" i="1"/>
  <c r="M10" i="1"/>
  <c r="M14" i="1"/>
  <c r="M18" i="1"/>
  <c r="M26" i="1"/>
  <c r="I55" i="1"/>
  <c r="P55" i="1" s="1"/>
  <c r="Q55" i="1" s="1"/>
  <c r="P7" i="1"/>
  <c r="O28" i="1"/>
  <c r="R28" i="1" s="1"/>
  <c r="R80" i="1" s="1"/>
  <c r="M69" i="1"/>
  <c r="P68" i="1"/>
  <c r="Q68" i="1" s="1"/>
  <c r="I80" i="1" l="1"/>
  <c r="Q7" i="1"/>
  <c r="P28" i="1"/>
  <c r="Q28" i="1" s="1"/>
  <c r="M28" i="1"/>
  <c r="P50" i="1"/>
  <c r="Q50" i="1" s="1"/>
  <c r="M55" i="1"/>
  <c r="O80" i="1"/>
  <c r="N80" i="1"/>
  <c r="P40" i="1"/>
  <c r="Q40" i="1" s="1"/>
  <c r="P80" i="1" l="1"/>
  <c r="Q80" i="1" s="1"/>
  <c r="P6" i="1"/>
  <c r="M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5" authorId="0" shapeId="0" xr:uid="{9BCEB5D6-25B9-4391-B800-1063765D8F44}">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7" authorId="0" shapeId="0" xr:uid="{DB128013-AC62-4B8D-AF55-BAC9F071CB4A}">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<sst xmlns="http://schemas.openxmlformats.org/spreadsheetml/2006/main" count="230" uniqueCount="127">
  <si>
    <t>EJECUCIÓN PRESUPUESTAL DE EGRESOS</t>
  </si>
  <si>
    <t>OCTUBRE DE 2022</t>
  </si>
  <si>
    <t>CODIGO
CCPET</t>
  </si>
  <si>
    <t>OBJETO DEL GASTO</t>
  </si>
  <si>
    <t>REC</t>
  </si>
  <si>
    <t>APROPIACION INICIAL</t>
  </si>
  <si>
    <t>REDUCCION</t>
  </si>
  <si>
    <t>ADICIÓN</t>
  </si>
  <si>
    <t>CREDITOS</t>
  </si>
  <si>
    <t>CONTRA CREDITOS</t>
  </si>
  <si>
    <t>TOTAL APROBACIÓN</t>
  </si>
  <si>
    <t>CODIGO CPC</t>
  </si>
  <si>
    <t>EJECUCIÓN MESES ANTERIORES</t>
  </si>
  <si>
    <t>EJECUCION MES</t>
  </si>
  <si>
    <t>%</t>
  </si>
  <si>
    <t>TOTAL COMPROMISOS</t>
  </si>
  <si>
    <t>OBLIGACIONES</t>
  </si>
  <si>
    <t>SALDO DISPONIBLE</t>
  </si>
  <si>
    <t>PAGOS REALIZADOS</t>
  </si>
  <si>
    <t>CUENTAS POR PAGAR V 2021</t>
  </si>
  <si>
    <t>RESERVAS PRES V 2021</t>
  </si>
  <si>
    <t>2.1</t>
  </si>
  <si>
    <t>Funcionamiento</t>
  </si>
  <si>
    <t>2.1.1.01.01.001.01</t>
  </si>
  <si>
    <t>Sueldo básico</t>
  </si>
  <si>
    <t>1</t>
  </si>
  <si>
    <t>No aplica</t>
  </si>
  <si>
    <t>2.1.1.01.01.001.01-01</t>
  </si>
  <si>
    <t>45-Sueldo básico</t>
  </si>
  <si>
    <t>45</t>
  </si>
  <si>
    <t>2.1.1.01.01.001.05</t>
  </si>
  <si>
    <t xml:space="preserve">Auxilio de Transporte </t>
  </si>
  <si>
    <t>2.1.1.01.01.001.07</t>
  </si>
  <si>
    <t xml:space="preserve">Bonificación por Servicios Prestados </t>
  </si>
  <si>
    <t>2.1.1.01.01.001.08.01</t>
  </si>
  <si>
    <t xml:space="preserve">Prima de Navidad </t>
  </si>
  <si>
    <t>2.1.1.01.01.001.08.02</t>
  </si>
  <si>
    <t>Prima de Vacaciones</t>
  </si>
  <si>
    <t>2.1.1.01.01.001.08.02-01</t>
  </si>
  <si>
    <t>45-Prima de vacaciones</t>
  </si>
  <si>
    <t>2.1.1.01.01.002.04</t>
  </si>
  <si>
    <t>Prima semestral</t>
  </si>
  <si>
    <t>2.1.1.01.02.001</t>
  </si>
  <si>
    <t>Aportes a la seguridad social en pensiones</t>
  </si>
  <si>
    <t>2.1.1.01.02.002</t>
  </si>
  <si>
    <t>Aportes a la seguridad social en salud</t>
  </si>
  <si>
    <t>2.1.1.01.02.003</t>
  </si>
  <si>
    <t>Aportes de cesantías</t>
  </si>
  <si>
    <t>2.1.1.01.02.003.01</t>
  </si>
  <si>
    <t>45-Aportes de cesantias</t>
  </si>
  <si>
    <t>2.1.1.01.02.004</t>
  </si>
  <si>
    <t>Aportes a cajas de compensación familiar</t>
  </si>
  <si>
    <t>2.1.1.01.02.005</t>
  </si>
  <si>
    <t>Aportes generales al sistema de riesgos laborale,</t>
  </si>
  <si>
    <t>2.1.1.01.02.006</t>
  </si>
  <si>
    <t>Aportes al ICBF</t>
  </si>
  <si>
    <t>2.1.1.01.02.007</t>
  </si>
  <si>
    <t>Aportes al SENA</t>
  </si>
  <si>
    <t>2.1.1.01.02.008</t>
  </si>
  <si>
    <t>Aportes a la ESAP</t>
  </si>
  <si>
    <t>2.1.1.01.02.009</t>
  </si>
  <si>
    <t>Aportes a escuelas industriales e institutos técnicos</t>
  </si>
  <si>
    <t>2.1.1.01.03.001.02</t>
  </si>
  <si>
    <t>Indemnización por vacaciones</t>
  </si>
  <si>
    <t>45-Indemnización de vacaciones</t>
  </si>
  <si>
    <t>2.1.1.01.01.001.04</t>
  </si>
  <si>
    <t xml:space="preserve">Subsidio de Alimentación </t>
  </si>
  <si>
    <t>2.1.2.02.01.002</t>
  </si>
  <si>
    <t>Productos alimenticios, bebidas y tabaco; textiles, prendas de vestir y productos de cuero</t>
  </si>
  <si>
    <t>CPC</t>
  </si>
  <si>
    <t>Resoluciuón 109 del 29 de julio 2022</t>
  </si>
  <si>
    <t>café tostado, incluso molido, descafeinado (café)</t>
  </si>
  <si>
    <t>Panela</t>
  </si>
  <si>
    <t>Jabones en pasta para lavar</t>
  </si>
  <si>
    <t>productos blanqueadores y desmanchadores</t>
  </si>
  <si>
    <t>Azucar refinada</t>
  </si>
  <si>
    <t>Preparados para limpiar vidrios</t>
  </si>
  <si>
    <t>Preparaciones para limpieza y desengrasante</t>
  </si>
  <si>
    <t>Papel sanitario fraccionado</t>
  </si>
  <si>
    <t>Bolsas de plastico sin impresión</t>
  </si>
  <si>
    <t>Aromaticas</t>
  </si>
  <si>
    <t>2.1.2.02.01.003</t>
  </si>
  <si>
    <t>Otros bienes transportables (excepto productos metálicos, maquinaria y equipo)</t>
  </si>
  <si>
    <t>Resolución N° 150 del 22 septiembre de 2022</t>
  </si>
  <si>
    <t>Gas de coque (cilindro de gas)</t>
  </si>
  <si>
    <t>Solventes para insecticidas</t>
  </si>
  <si>
    <t>Tapabocas y otras prendas de ropa medica (tapabocas y Guantes)</t>
  </si>
  <si>
    <t>Alcohol</t>
  </si>
  <si>
    <t>2.1.2.02.01.004</t>
  </si>
  <si>
    <t>Productos metálicos y paquetes de software</t>
  </si>
  <si>
    <t>Lamparas para la casa y oficina</t>
  </si>
  <si>
    <t>2.1.2.02.02.006</t>
  </si>
  <si>
    <t>Servicios de alojamiento servicios de suministro de comidas y bebidas servicios de transporte y servicios de distribución de electricidad gas y agua</t>
  </si>
  <si>
    <t>2.1.2.02.02.006.16</t>
  </si>
  <si>
    <t>Servicio de transporte por carretera de correspondencia y paquetes</t>
  </si>
  <si>
    <t>2.1.2.02.02.006.00</t>
  </si>
  <si>
    <t>Servicios de energia electrica</t>
  </si>
  <si>
    <t>2.1.2.02.02.006.10</t>
  </si>
  <si>
    <t>Servicio de alcantarillado y tratamiento de aguas residuales</t>
  </si>
  <si>
    <t>2.1.2.02.02.007</t>
  </si>
  <si>
    <t>Servicios financieros y servicios conexos, servicios inmobiliarios y servicios de leasing</t>
  </si>
  <si>
    <t>2.1.2.02.02.008</t>
  </si>
  <si>
    <t xml:space="preserve">Servicios prestados a las empresas y servicios de producción </t>
  </si>
  <si>
    <t>Resolución 150 del 22 de septiembre 2022</t>
  </si>
  <si>
    <t>Grabado, diseños e impresos</t>
  </si>
  <si>
    <t>Servicios de contabilidad</t>
  </si>
  <si>
    <t>Servicio de consultoria ambiental</t>
  </si>
  <si>
    <t>Servicios de asesoramiento y representación Juridica</t>
  </si>
  <si>
    <t>Otros servicios de mantenimiento y reparación de maquinaria y aparatos eléctricos n.c.p.</t>
  </si>
  <si>
    <t>Servicio de operadores (Internet)</t>
  </si>
  <si>
    <t>Servicio de mantenimiento de vehiculos automoviles CDG</t>
  </si>
  <si>
    <t xml:space="preserve">45-Servicios prestados a las empresas y servicios de producción </t>
  </si>
  <si>
    <t>2.1.2.02.02.009</t>
  </si>
  <si>
    <t>Servicios prestados a las empresas y servicios de producción</t>
  </si>
  <si>
    <t>2.1.2.02.02.010</t>
  </si>
  <si>
    <t>Viáticos de los funcionarios en comisión</t>
  </si>
  <si>
    <t>45-Viáticos de los funcionarios en comisión</t>
  </si>
  <si>
    <t>Servicio de transporte Viáticos de los funcionarios en comisión</t>
  </si>
  <si>
    <t>2.1.3.07.02.031</t>
  </si>
  <si>
    <t>Programa de salud ocupacional</t>
  </si>
  <si>
    <t>2.1.3.13.01.001</t>
  </si>
  <si>
    <t>45-Sentencias</t>
  </si>
  <si>
    <t>CARLOS ALEJANDRO MONTOYA SANCHEZ</t>
  </si>
  <si>
    <t>SANDRA YULIETH MENDOZA MARIN</t>
  </si>
  <si>
    <t>Contralor Departamental del Guaviare</t>
  </si>
  <si>
    <t>Directora Administrativa y Financiera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</si>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</sst>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18"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name val="Arial Narrow"/>
      <family val="2"/>
    </font>
    <font>
      <b/>
      <sz val="10"/>
      <color indexed="8"/>
      <name val="Arial Narrow"/>
      <family val="2"/>
    </font>
    <font>
      <b/>
      <sz val="10"/>
      <name val="Arial Narrow"/>
      <family val="2"/>
    </font>
    <font>
      <sz val="10"/>
      <color theme="1"/>
      <name val="Arial Narrow"/>
      <family val="2"/>
    </font>
    <font>
      <b/>
      <sz val="12"/>
      <color theme="0"/>
      <name val="Arial Narrow"/>
      <family val="2"/>
    </font>
    <font>
      <sz val="12"/>
      <color theme="1"/>
      <name val="Calibri"/>
      <family val="2"/>
      <scheme val="minor"/>
    </font>
    <font>
      <b/>
      <sz val="12"/>
      <name val="Arial Narrow"/>
      <family val="2"/>
    </font>
    <font>
      <sz val="12"/>
      <color theme="1"/>
      <name val="Arial Narrow"/>
      <family val="2"/>
    </font>
    <font>
      <b/>
      <sz val="11"/>
      <name val="Arial Narrow"/>
      <family val="2"/>
    </font>
    <font>
      <sz val="10"/>
      <name val="Arial"/>
      <family val="2"/>
      <charset val="1"/>
    </font>
    <font>
      <sz val="10"/>
      <name val="Arial Narrow"/>
      <family val="2"/>
    </font>
    <font>
      <sz val="1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3" fillId="0" borderId="0"/>
    <xf numFmtId="41" fontId="1" fillId="0" borderId="0" applyFont="0" applyFill="0" applyBorder="0" applyAlignment="0" applyProtection="0"/>
    <xf numFmtId="1" fontId="14" fillId="3" borderId="0" applyFill="0">
      <alignment horizontal="center" vertical="center"/>
    </xf>
    <xf numFmtId="0" fontId="1" fillId="0" borderId="0"/>
  </cellStyleXfs>
  <cellXfs count="341">
    <xf numFmtId="0" fontId="0" fillId="0" borderId="0" xfId="0"/>
    <xf numFmtId="0" fontId="3" fillId="0" borderId="0" xfId="0" applyFont="1"/>
    <xf numFmtId="0" fontId="4"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7" fillId="0" borderId="0" xfId="0" applyFont="1"/>
    <xf numFmtId="0" fontId="8" fillId="0" borderId="6" xfId="0" applyFont="1" applyBorder="1"/>
    <xf numFmtId="165" fontId="8" fillId="0" borderId="7" xfId="3" applyNumberFormat="1" applyFont="1" applyBorder="1" applyAlignment="1">
      <alignment horizontal="left" vertical="center"/>
    </xf>
    <xf numFmtId="49" fontId="8" fillId="0" borderId="7" xfId="0" applyNumberFormat="1" applyFont="1" applyBorder="1" applyAlignment="1">
      <alignment horizontal="center" vertical="center" wrapText="1"/>
    </xf>
    <xf numFmtId="164" fontId="8" fillId="0" borderId="7" xfId="0" applyNumberFormat="1" applyFont="1" applyBorder="1" applyAlignment="1">
      <alignment horizontal="right"/>
    </xf>
    <xf numFmtId="164" fontId="10" fillId="0" borderId="7" xfId="0" applyNumberFormat="1" applyFont="1" applyBorder="1" applyAlignment="1">
      <alignment horizontal="right"/>
    </xf>
    <xf numFmtId="164" fontId="8" fillId="0" borderId="8" xfId="0" applyNumberFormat="1" applyFont="1" applyBorder="1" applyAlignment="1">
      <alignment horizontal="right"/>
    </xf>
    <xf numFmtId="164" fontId="8" fillId="0" borderId="9" xfId="0" applyNumberFormat="1" applyFont="1" applyBorder="1" applyAlignment="1">
      <alignment horizontal="right"/>
    </xf>
    <xf numFmtId="164" fontId="8" fillId="0" borderId="10" xfId="0" applyNumberFormat="1" applyFont="1" applyBorder="1" applyAlignment="1">
      <alignment horizontal="right"/>
    </xf>
    <xf numFmtId="0" fontId="11" fillId="0" borderId="0" xfId="0" applyFont="1"/>
    <xf numFmtId="0" fontId="4" fillId="0" borderId="11" xfId="0" applyFont="1" applyBorder="1" applyAlignment="1">
      <alignment vertical="center"/>
    </xf>
    <xf numFmtId="49" fontId="4" fillId="0" borderId="12" xfId="0" applyNumberFormat="1" applyFont="1" applyBorder="1" applyAlignment="1">
      <alignment vertical="center" wrapText="1"/>
    </xf>
    <xf numFmtId="49" fontId="12" fillId="0" borderId="12" xfId="1" applyNumberFormat="1" applyFont="1" applyBorder="1" applyAlignment="1">
      <alignment horizontal="center" vertical="center"/>
    </xf>
    <xf numFmtId="43" fontId="4" fillId="0" borderId="12" xfId="0" applyNumberFormat="1" applyFont="1" applyBorder="1" applyAlignment="1">
      <alignment horizontal="center" vertical="center"/>
    </xf>
    <xf numFmtId="0" fontId="4" fillId="0" borderId="12" xfId="0" applyFont="1" applyBorder="1"/>
    <xf numFmtId="164" fontId="4" fillId="0" borderId="12" xfId="1" applyNumberFormat="1" applyFont="1" applyBorder="1"/>
    <xf numFmtId="43" fontId="4" fillId="0" borderId="13" xfId="0" applyNumberFormat="1" applyFont="1" applyBorder="1"/>
    <xf numFmtId="43" fontId="4" fillId="0" borderId="12" xfId="1" applyFont="1" applyBorder="1"/>
    <xf numFmtId="9" fontId="4" fillId="0" borderId="12" xfId="2" applyFont="1" applyBorder="1"/>
    <xf numFmtId="10" fontId="4" fillId="0" borderId="14" xfId="0" applyNumberFormat="1" applyFont="1" applyBorder="1"/>
    <xf numFmtId="43" fontId="4" fillId="0" borderId="15" xfId="0" applyNumberFormat="1" applyFont="1" applyBorder="1"/>
    <xf numFmtId="0" fontId="3" fillId="0" borderId="9" xfId="0" applyFont="1" applyBorder="1"/>
    <xf numFmtId="0" fontId="3" fillId="0" borderId="10" xfId="0" applyFont="1" applyBorder="1"/>
    <xf numFmtId="43" fontId="3" fillId="0" borderId="0" xfId="1" applyFont="1"/>
    <xf numFmtId="0" fontId="4" fillId="0" borderId="16" xfId="0" applyFont="1" applyBorder="1" applyAlignment="1">
      <alignment vertical="center"/>
    </xf>
    <xf numFmtId="49" fontId="4" fillId="0" borderId="17" xfId="0" applyNumberFormat="1" applyFont="1" applyBorder="1" applyAlignment="1">
      <alignment vertical="center" wrapText="1"/>
    </xf>
    <xf numFmtId="49" fontId="12" fillId="0" borderId="17" xfId="1" applyNumberFormat="1" applyFont="1" applyBorder="1" applyAlignment="1">
      <alignment horizontal="center" vertical="center"/>
    </xf>
    <xf numFmtId="43" fontId="4" fillId="0" borderId="17" xfId="0" applyNumberFormat="1" applyFont="1" applyBorder="1" applyAlignment="1">
      <alignment horizontal="center" vertical="center"/>
    </xf>
    <xf numFmtId="0" fontId="4" fillId="0" borderId="17" xfId="0" applyFont="1" applyBorder="1"/>
    <xf numFmtId="164" fontId="4" fillId="0" borderId="17" xfId="1" applyNumberFormat="1" applyFont="1" applyBorder="1"/>
    <xf numFmtId="43" fontId="4" fillId="0" borderId="10" xfId="0" applyNumberFormat="1" applyFont="1" applyBorder="1"/>
    <xf numFmtId="0" fontId="4" fillId="0" borderId="10" xfId="0" applyFont="1" applyBorder="1"/>
    <xf numFmtId="43" fontId="4" fillId="0" borderId="10" xfId="1" applyFont="1" applyBorder="1"/>
    <xf numFmtId="43" fontId="4" fillId="0" borderId="17" xfId="1" applyFont="1" applyBorder="1"/>
    <xf numFmtId="10" fontId="4" fillId="0" borderId="18" xfId="0" applyNumberFormat="1" applyFont="1" applyBorder="1"/>
    <xf numFmtId="43" fontId="4" fillId="0" borderId="19" xfId="0" applyNumberFormat="1" applyFont="1" applyBorder="1"/>
    <xf numFmtId="49" fontId="4" fillId="0" borderId="10" xfId="0" applyNumberFormat="1" applyFont="1" applyBorder="1" applyAlignment="1">
      <alignment vertical="center" wrapText="1"/>
    </xf>
    <xf numFmtId="49" fontId="12" fillId="0" borderId="10" xfId="1" applyNumberFormat="1" applyFont="1" applyBorder="1" applyAlignment="1">
      <alignment horizontal="center" vertical="center"/>
    </xf>
    <xf numFmtId="43" fontId="4" fillId="0" borderId="10" xfId="0" applyNumberFormat="1" applyFont="1" applyBorder="1" applyAlignment="1">
      <alignment horizontal="center" vertical="center"/>
    </xf>
    <xf numFmtId="164" fontId="4" fillId="0" borderId="10" xfId="1" applyNumberFormat="1" applyFont="1" applyBorder="1"/>
    <xf numFmtId="9" fontId="4" fillId="0" borderId="10" xfId="2" applyFont="1" applyBorder="1"/>
    <xf numFmtId="43" fontId="4" fillId="0" borderId="17" xfId="0" applyNumberFormat="1" applyFont="1" applyBorder="1"/>
    <xf numFmtId="43" fontId="4" fillId="0" borderId="20" xfId="0" applyNumberFormat="1" applyFont="1" applyBorder="1"/>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12" fillId="0" borderId="10" xfId="0" applyFont="1" applyBorder="1" applyAlignment="1">
      <alignment horizontal="center" vertical="center"/>
    </xf>
    <xf numFmtId="49" fontId="12" fillId="0" borderId="10" xfId="0" applyNumberFormat="1" applyFont="1" applyBorder="1" applyAlignment="1">
      <alignment horizontal="center" vertical="center"/>
    </xf>
    <xf numFmtId="0" fontId="4" fillId="0" borderId="16" xfId="0" applyFont="1" applyBorder="1"/>
    <xf numFmtId="0" fontId="12" fillId="0" borderId="10" xfId="4" applyFont="1" applyBorder="1" applyAlignment="1">
      <alignment horizontal="center" vertical="center"/>
    </xf>
    <xf numFmtId="43" fontId="4" fillId="0" borderId="10" xfId="5" applyNumberFormat="1" applyFont="1" applyBorder="1" applyAlignment="1">
      <alignment horizontal="center" vertical="center"/>
    </xf>
    <xf numFmtId="0" fontId="4" fillId="0" borderId="21" xfId="0" applyFont="1" applyBorder="1" applyAlignment="1">
      <alignment vertical="center"/>
    </xf>
    <xf numFmtId="0" fontId="4" fillId="0" borderId="5" xfId="0" applyFont="1" applyBorder="1" applyAlignment="1">
      <alignment horizontal="left" vertical="center" wrapText="1"/>
    </xf>
    <xf numFmtId="49" fontId="12" fillId="0" borderId="5" xfId="1" applyNumberFormat="1" applyFont="1" applyBorder="1" applyAlignment="1">
      <alignment horizontal="center" vertical="center"/>
    </xf>
    <xf numFmtId="43" fontId="4" fillId="0" borderId="5" xfId="1" applyFont="1" applyBorder="1" applyAlignment="1">
      <alignment horizontal="center" vertical="center"/>
    </xf>
    <xf numFmtId="0" fontId="4" fillId="0" borderId="5" xfId="0" applyFont="1" applyBorder="1"/>
    <xf numFmtId="164" fontId="4" fillId="0" borderId="5" xfId="1" applyNumberFormat="1" applyFont="1" applyBorder="1"/>
    <xf numFmtId="43" fontId="4" fillId="0" borderId="5" xfId="0" applyNumberFormat="1" applyFont="1" applyBorder="1"/>
    <xf numFmtId="0" fontId="4" fillId="0" borderId="5" xfId="0" applyFont="1" applyBorder="1" applyAlignment="1">
      <alignment horizontal="left"/>
    </xf>
    <xf numFmtId="43" fontId="4" fillId="0" borderId="5" xfId="1" applyFont="1" applyBorder="1"/>
    <xf numFmtId="9" fontId="4" fillId="0" borderId="5" xfId="2" applyFont="1" applyBorder="1"/>
    <xf numFmtId="10" fontId="4" fillId="0" borderId="22" xfId="0" applyNumberFormat="1" applyFont="1" applyBorder="1"/>
    <xf numFmtId="43" fontId="4" fillId="0" borderId="23" xfId="0" applyNumberFormat="1" applyFont="1" applyBorder="1"/>
    <xf numFmtId="49" fontId="12" fillId="2" borderId="1" xfId="0" applyNumberFormat="1" applyFont="1" applyFill="1" applyBorder="1" applyAlignment="1">
      <alignment horizontal="left" vertical="center"/>
    </xf>
    <xf numFmtId="49" fontId="12" fillId="2" borderId="2" xfId="0" applyNumberFormat="1" applyFont="1" applyFill="1" applyBorder="1" applyAlignment="1">
      <alignment vertical="center" wrapText="1"/>
    </xf>
    <xf numFmtId="49" fontId="12" fillId="2" borderId="2" xfId="0" applyNumberFormat="1" applyFont="1" applyFill="1" applyBorder="1" applyAlignment="1">
      <alignment horizontal="center" vertical="center"/>
    </xf>
    <xf numFmtId="43" fontId="12" fillId="2" borderId="2" xfId="1" applyFont="1" applyFill="1" applyBorder="1" applyAlignment="1">
      <alignment horizontal="center" vertical="center"/>
    </xf>
    <xf numFmtId="0" fontId="12" fillId="2" borderId="2" xfId="0" applyFont="1" applyFill="1" applyBorder="1"/>
    <xf numFmtId="164" fontId="12" fillId="2" borderId="2" xfId="1" applyNumberFormat="1" applyFont="1" applyFill="1" applyBorder="1"/>
    <xf numFmtId="43" fontId="12" fillId="2" borderId="2" xfId="0" applyNumberFormat="1" applyFont="1" applyFill="1" applyBorder="1"/>
    <xf numFmtId="0" fontId="12" fillId="2" borderId="2" xfId="0" applyFont="1" applyFill="1" applyBorder="1" applyAlignment="1">
      <alignment horizontal="left"/>
    </xf>
    <xf numFmtId="43" fontId="12" fillId="2" borderId="2" xfId="1" applyFont="1" applyFill="1" applyBorder="1"/>
    <xf numFmtId="9" fontId="12" fillId="2" borderId="2" xfId="2" applyFont="1" applyFill="1" applyBorder="1"/>
    <xf numFmtId="10" fontId="12" fillId="2" borderId="3" xfId="0" applyNumberFormat="1" applyFont="1" applyFill="1" applyBorder="1"/>
    <xf numFmtId="43" fontId="12" fillId="2" borderId="24" xfId="0" applyNumberFormat="1" applyFont="1" applyFill="1" applyBorder="1"/>
    <xf numFmtId="0" fontId="12" fillId="0" borderId="9" xfId="0" applyFont="1" applyBorder="1"/>
    <xf numFmtId="0" fontId="12" fillId="0" borderId="10" xfId="0" applyFont="1" applyBorder="1"/>
    <xf numFmtId="0" fontId="12" fillId="0" borderId="0" xfId="0" applyFont="1"/>
    <xf numFmtId="49" fontId="4" fillId="0" borderId="25" xfId="0" applyNumberFormat="1" applyFont="1" applyBorder="1" applyAlignment="1">
      <alignment horizontal="left" vertical="center"/>
    </xf>
    <xf numFmtId="49" fontId="4" fillId="0" borderId="26" xfId="0" applyNumberFormat="1" applyFont="1" applyBorder="1" applyAlignment="1">
      <alignment vertical="center" wrapText="1"/>
    </xf>
    <xf numFmtId="49" fontId="12" fillId="0" borderId="26" xfId="0" applyNumberFormat="1" applyFont="1" applyBorder="1" applyAlignment="1">
      <alignment horizontal="center" vertical="center"/>
    </xf>
    <xf numFmtId="43" fontId="4" fillId="0" borderId="26" xfId="1" applyFont="1" applyBorder="1" applyAlignment="1">
      <alignment horizontal="center" vertical="center"/>
    </xf>
    <xf numFmtId="0" fontId="4" fillId="0" borderId="26" xfId="0" applyFont="1" applyBorder="1"/>
    <xf numFmtId="164" fontId="4" fillId="0" borderId="26" xfId="1" applyNumberFormat="1" applyFont="1" applyBorder="1"/>
    <xf numFmtId="43" fontId="4" fillId="0" borderId="26" xfId="1" applyFont="1" applyBorder="1"/>
    <xf numFmtId="43" fontId="4" fillId="0" borderId="26" xfId="0" applyNumberFormat="1" applyFont="1" applyBorder="1"/>
    <xf numFmtId="0" fontId="4" fillId="0" borderId="26" xfId="0" applyFont="1" applyBorder="1" applyAlignment="1">
      <alignment horizontal="left"/>
    </xf>
    <xf numFmtId="9" fontId="4" fillId="0" borderId="26" xfId="2" applyFont="1" applyBorder="1"/>
    <xf numFmtId="10" fontId="4" fillId="0" borderId="27" xfId="0" applyNumberFormat="1" applyFont="1" applyBorder="1"/>
    <xf numFmtId="43" fontId="4" fillId="0" borderId="28" xfId="0" applyNumberFormat="1" applyFont="1" applyBorder="1"/>
    <xf numFmtId="0" fontId="4" fillId="0" borderId="9" xfId="0" applyFont="1" applyBorder="1"/>
    <xf numFmtId="49" fontId="4" fillId="0" borderId="16" xfId="0" applyNumberFormat="1" applyFont="1" applyBorder="1" applyAlignment="1">
      <alignment horizontal="left" vertical="center"/>
    </xf>
    <xf numFmtId="1" fontId="4" fillId="0" borderId="10" xfId="6" applyFont="1" applyFill="1" applyBorder="1" applyAlignment="1">
      <alignment horizontal="justify" vertical="justify" wrapText="1"/>
    </xf>
    <xf numFmtId="49" fontId="4" fillId="0" borderId="10" xfId="0" applyNumberFormat="1" applyFont="1" applyBorder="1" applyAlignment="1">
      <alignment horizontal="center" vertical="center"/>
    </xf>
    <xf numFmtId="43" fontId="4" fillId="0" borderId="10" xfId="1" applyFont="1" applyBorder="1" applyAlignment="1">
      <alignment horizontal="center" vertical="center"/>
    </xf>
    <xf numFmtId="0" fontId="4" fillId="0" borderId="10" xfId="0" applyFont="1" applyBorder="1" applyAlignment="1">
      <alignment horizontal="left"/>
    </xf>
    <xf numFmtId="10" fontId="4" fillId="0" borderId="29" xfId="0" applyNumberFormat="1" applyFont="1" applyBorder="1"/>
    <xf numFmtId="43" fontId="4" fillId="0" borderId="30" xfId="0" applyNumberFormat="1" applyFont="1" applyBorder="1"/>
    <xf numFmtId="0" fontId="12" fillId="2" borderId="11" xfId="0" applyFont="1" applyFill="1" applyBorder="1" applyAlignment="1">
      <alignment horizontal="left" vertical="center"/>
    </xf>
    <xf numFmtId="1" fontId="12" fillId="2" borderId="13" xfId="6" applyFont="1" applyFill="1" applyBorder="1" applyAlignment="1">
      <alignment horizontal="justify" vertical="justify"/>
    </xf>
    <xf numFmtId="49" fontId="12" fillId="2" borderId="13" xfId="0" applyNumberFormat="1" applyFont="1" applyFill="1" applyBorder="1" applyAlignment="1">
      <alignment horizontal="center" vertical="center"/>
    </xf>
    <xf numFmtId="43" fontId="12" fillId="2" borderId="13" xfId="0" applyNumberFormat="1" applyFont="1" applyFill="1" applyBorder="1" applyAlignment="1">
      <alignment horizontal="center" vertical="center"/>
    </xf>
    <xf numFmtId="0" fontId="12" fillId="2" borderId="13" xfId="0" applyFont="1" applyFill="1" applyBorder="1"/>
    <xf numFmtId="164" fontId="12" fillId="2" borderId="13" xfId="1" applyNumberFormat="1" applyFont="1" applyFill="1" applyBorder="1"/>
    <xf numFmtId="43" fontId="12" fillId="2" borderId="13" xfId="0" applyNumberFormat="1" applyFont="1" applyFill="1" applyBorder="1"/>
    <xf numFmtId="0" fontId="12" fillId="2" borderId="13" xfId="0" applyFont="1" applyFill="1" applyBorder="1" applyAlignment="1">
      <alignment horizontal="left"/>
    </xf>
    <xf numFmtId="43" fontId="12" fillId="2" borderId="13" xfId="1" applyFont="1" applyFill="1" applyBorder="1"/>
    <xf numFmtId="9" fontId="12" fillId="2" borderId="13" xfId="2" applyFont="1" applyFill="1" applyBorder="1"/>
    <xf numFmtId="10" fontId="12" fillId="2" borderId="31" xfId="0" applyNumberFormat="1" applyFont="1" applyFill="1" applyBorder="1"/>
    <xf numFmtId="43" fontId="12" fillId="2" borderId="32" xfId="0" applyNumberFormat="1" applyFont="1" applyFill="1" applyBorder="1"/>
    <xf numFmtId="0" fontId="4" fillId="0" borderId="33" xfId="0" applyFont="1" applyBorder="1" applyAlignment="1">
      <alignment horizontal="left" vertical="center"/>
    </xf>
    <xf numFmtId="1" fontId="4" fillId="0" borderId="12" xfId="6" applyFont="1" applyFill="1" applyBorder="1" applyAlignment="1">
      <alignment horizontal="justify" vertical="justify" wrapText="1"/>
    </xf>
    <xf numFmtId="49" fontId="4" fillId="0" borderId="12" xfId="0" applyNumberFormat="1" applyFont="1" applyBorder="1" applyAlignment="1">
      <alignment horizontal="center" vertical="center"/>
    </xf>
    <xf numFmtId="43" fontId="4" fillId="0" borderId="12" xfId="0" applyNumberFormat="1" applyFont="1" applyBorder="1"/>
    <xf numFmtId="0" fontId="4" fillId="0" borderId="12" xfId="0" applyFont="1" applyBorder="1" applyAlignment="1">
      <alignment horizontal="left"/>
    </xf>
    <xf numFmtId="10" fontId="4" fillId="0" borderId="12" xfId="0" applyNumberFormat="1" applyFont="1" applyBorder="1"/>
    <xf numFmtId="43" fontId="4" fillId="0" borderId="34" xfId="0" applyNumberFormat="1" applyFont="1" applyBorder="1"/>
    <xf numFmtId="0" fontId="4" fillId="0" borderId="16" xfId="0" applyFont="1" applyBorder="1" applyAlignment="1">
      <alignment horizontal="left" vertical="center"/>
    </xf>
    <xf numFmtId="1" fontId="4" fillId="0" borderId="17" xfId="6" applyFont="1" applyFill="1" applyBorder="1" applyAlignment="1">
      <alignment horizontal="justify" vertical="justify" wrapText="1"/>
    </xf>
    <xf numFmtId="49" fontId="4" fillId="0" borderId="17" xfId="0" applyNumberFormat="1" applyFont="1" applyBorder="1" applyAlignment="1">
      <alignment horizontal="center" vertical="center"/>
    </xf>
    <xf numFmtId="0" fontId="4" fillId="0" borderId="17" xfId="0" applyFont="1" applyBorder="1" applyAlignment="1">
      <alignment horizontal="left"/>
    </xf>
    <xf numFmtId="9" fontId="4" fillId="0" borderId="17" xfId="2" applyFont="1" applyBorder="1"/>
    <xf numFmtId="10" fontId="4" fillId="0" borderId="17" xfId="0" applyNumberFormat="1" applyFont="1" applyBorder="1"/>
    <xf numFmtId="43" fontId="4" fillId="0" borderId="35" xfId="0" applyNumberFormat="1" applyFont="1" applyBorder="1"/>
    <xf numFmtId="10" fontId="4" fillId="0" borderId="10" xfId="0" applyNumberFormat="1" applyFont="1" applyBorder="1"/>
    <xf numFmtId="43" fontId="4" fillId="0" borderId="29" xfId="0" applyNumberFormat="1" applyFont="1" applyBorder="1"/>
    <xf numFmtId="0" fontId="4" fillId="0" borderId="21" xfId="0" applyFont="1" applyBorder="1" applyAlignment="1">
      <alignment horizontal="left" vertical="center"/>
    </xf>
    <xf numFmtId="49" fontId="4" fillId="0" borderId="5" xfId="0" applyNumberFormat="1" applyFont="1" applyBorder="1" applyAlignment="1">
      <alignment horizontal="center" vertical="center"/>
    </xf>
    <xf numFmtId="43" fontId="4" fillId="0" borderId="5" xfId="0" applyNumberFormat="1" applyFont="1" applyBorder="1" applyAlignment="1">
      <alignment horizontal="center" vertical="center"/>
    </xf>
    <xf numFmtId="10" fontId="4" fillId="0" borderId="5" xfId="0" applyNumberFormat="1" applyFont="1" applyBorder="1"/>
    <xf numFmtId="43" fontId="4" fillId="0" borderId="36" xfId="0" applyNumberFormat="1" applyFont="1" applyBorder="1"/>
    <xf numFmtId="0" fontId="12" fillId="2" borderId="11" xfId="0" applyFont="1" applyFill="1" applyBorder="1"/>
    <xf numFmtId="1" fontId="12" fillId="2" borderId="13" xfId="6" applyFont="1" applyFill="1" applyBorder="1" applyAlignment="1">
      <alignment horizontal="left" vertical="center" wrapText="1"/>
    </xf>
    <xf numFmtId="164" fontId="12" fillId="2" borderId="13" xfId="0" applyNumberFormat="1" applyFont="1" applyFill="1" applyBorder="1"/>
    <xf numFmtId="0" fontId="4" fillId="0" borderId="33" xfId="0" applyFont="1" applyBorder="1"/>
    <xf numFmtId="1" fontId="4" fillId="0" borderId="12" xfId="6" applyFont="1" applyFill="1" applyBorder="1" applyAlignment="1">
      <alignment horizontal="left" vertical="center" wrapText="1"/>
    </xf>
    <xf numFmtId="49" fontId="12" fillId="0" borderId="12" xfId="0" applyNumberFormat="1" applyFont="1" applyBorder="1" applyAlignment="1">
      <alignment horizontal="center" vertical="center"/>
    </xf>
    <xf numFmtId="0" fontId="4" fillId="0" borderId="37" xfId="0" applyFont="1" applyBorder="1"/>
    <xf numFmtId="1" fontId="4" fillId="0" borderId="38" xfId="6" applyFont="1" applyFill="1" applyBorder="1" applyAlignment="1">
      <alignment horizontal="justify" vertical="justify" wrapText="1"/>
    </xf>
    <xf numFmtId="49" fontId="12" fillId="0" borderId="38" xfId="0" applyNumberFormat="1" applyFont="1" applyBorder="1" applyAlignment="1">
      <alignment horizontal="center" vertical="center"/>
    </xf>
    <xf numFmtId="43" fontId="12" fillId="0" borderId="38" xfId="0" applyNumberFormat="1" applyFont="1" applyBorder="1" applyAlignment="1">
      <alignment horizontal="center" vertical="center"/>
    </xf>
    <xf numFmtId="0" fontId="12" fillId="0" borderId="38" xfId="0" applyFont="1" applyBorder="1"/>
    <xf numFmtId="164" fontId="12" fillId="0" borderId="38" xfId="1" applyNumberFormat="1" applyFont="1" applyBorder="1"/>
    <xf numFmtId="43" fontId="12" fillId="0" borderId="38" xfId="0" applyNumberFormat="1" applyFont="1" applyBorder="1"/>
    <xf numFmtId="0" fontId="4" fillId="0" borderId="38" xfId="0" applyFont="1" applyBorder="1" applyAlignment="1">
      <alignment horizontal="left"/>
    </xf>
    <xf numFmtId="43" fontId="12" fillId="0" borderId="38" xfId="1" applyFont="1" applyBorder="1"/>
    <xf numFmtId="43" fontId="4" fillId="0" borderId="38" xfId="1" applyFont="1" applyBorder="1"/>
    <xf numFmtId="9" fontId="12" fillId="0" borderId="38" xfId="2" applyFont="1" applyBorder="1"/>
    <xf numFmtId="10" fontId="12" fillId="0" borderId="38" xfId="0" applyNumberFormat="1" applyFont="1" applyBorder="1"/>
    <xf numFmtId="43" fontId="12" fillId="0" borderId="39" xfId="0" applyNumberFormat="1" applyFont="1" applyBorder="1"/>
    <xf numFmtId="0" fontId="12" fillId="2" borderId="40" xfId="0" applyFont="1" applyFill="1" applyBorder="1" applyAlignment="1">
      <alignment vertical="center"/>
    </xf>
    <xf numFmtId="0" fontId="12" fillId="2" borderId="25" xfId="7" applyFont="1" applyFill="1" applyBorder="1" applyAlignment="1">
      <alignment horizontal="left" vertical="center" wrapText="1"/>
    </xf>
    <xf numFmtId="49" fontId="12" fillId="2" borderId="26" xfId="1" applyNumberFormat="1" applyFont="1" applyFill="1" applyBorder="1" applyAlignment="1">
      <alignment horizontal="center" vertical="center"/>
    </xf>
    <xf numFmtId="43" fontId="12" fillId="2" borderId="26" xfId="1" applyFont="1" applyFill="1" applyBorder="1" applyAlignment="1">
      <alignment horizontal="center" vertical="center"/>
    </xf>
    <xf numFmtId="0" fontId="12" fillId="2" borderId="26" xfId="0" applyFont="1" applyFill="1" applyBorder="1"/>
    <xf numFmtId="164" fontId="12" fillId="2" borderId="26" xfId="1" applyNumberFormat="1" applyFont="1" applyFill="1" applyBorder="1"/>
    <xf numFmtId="43" fontId="12" fillId="2" borderId="26" xfId="0" applyNumberFormat="1" applyFont="1" applyFill="1" applyBorder="1" applyAlignment="1">
      <alignment vertical="center"/>
    </xf>
    <xf numFmtId="0" fontId="12" fillId="2" borderId="26" xfId="0" applyFont="1" applyFill="1" applyBorder="1" applyAlignment="1">
      <alignment horizontal="left" vertical="center"/>
    </xf>
    <xf numFmtId="43" fontId="12" fillId="2" borderId="26" xfId="1" applyFont="1" applyFill="1" applyBorder="1" applyAlignment="1">
      <alignment vertical="center"/>
    </xf>
    <xf numFmtId="9" fontId="12" fillId="2" borderId="26" xfId="2" applyFont="1" applyFill="1" applyBorder="1" applyAlignment="1">
      <alignment vertical="center"/>
    </xf>
    <xf numFmtId="10" fontId="12" fillId="2" borderId="27" xfId="0" applyNumberFormat="1" applyFont="1" applyFill="1" applyBorder="1" applyAlignment="1">
      <alignment vertical="center"/>
    </xf>
    <xf numFmtId="43" fontId="12" fillId="2" borderId="28" xfId="0" applyNumberFormat="1" applyFont="1" applyFill="1" applyBorder="1" applyAlignment="1">
      <alignment vertical="center"/>
    </xf>
    <xf numFmtId="0" fontId="4" fillId="0" borderId="33" xfId="0" applyFont="1" applyBorder="1" applyAlignment="1">
      <alignment vertical="center"/>
    </xf>
    <xf numFmtId="0" fontId="4" fillId="0" borderId="12" xfId="7" applyFont="1" applyBorder="1" applyAlignment="1">
      <alignment horizontal="left" vertical="center" wrapText="1"/>
    </xf>
    <xf numFmtId="43" fontId="4" fillId="0" borderId="12" xfId="1" applyFont="1" applyBorder="1" applyAlignment="1">
      <alignment horizontal="center" vertical="center"/>
    </xf>
    <xf numFmtId="10" fontId="4" fillId="0" borderId="34" xfId="0" applyNumberFormat="1" applyFont="1" applyBorder="1"/>
    <xf numFmtId="43" fontId="4" fillId="0" borderId="41" xfId="0" applyNumberFormat="1" applyFont="1" applyBorder="1"/>
    <xf numFmtId="0" fontId="4" fillId="0" borderId="10" xfId="7" applyFont="1" applyBorder="1" applyAlignment="1">
      <alignment horizontal="left" vertical="center" wrapText="1"/>
    </xf>
    <xf numFmtId="49" fontId="12" fillId="0" borderId="26" xfId="1" applyNumberFormat="1" applyFont="1" applyBorder="1" applyAlignment="1">
      <alignment horizontal="center" vertical="center"/>
    </xf>
    <xf numFmtId="0" fontId="4" fillId="0" borderId="37" xfId="0" applyFont="1" applyBorder="1" applyAlignment="1">
      <alignment vertical="center"/>
    </xf>
    <xf numFmtId="0" fontId="4" fillId="0" borderId="38" xfId="7" applyFont="1" applyBorder="1" applyAlignment="1">
      <alignment horizontal="left" vertical="center" wrapText="1"/>
    </xf>
    <xf numFmtId="49" fontId="12" fillId="0" borderId="38" xfId="1" applyNumberFormat="1" applyFont="1" applyBorder="1" applyAlignment="1">
      <alignment horizontal="center" vertical="center"/>
    </xf>
    <xf numFmtId="43" fontId="4" fillId="0" borderId="38" xfId="1" applyFont="1" applyBorder="1" applyAlignment="1">
      <alignment horizontal="center" vertical="center"/>
    </xf>
    <xf numFmtId="0" fontId="4" fillId="0" borderId="38" xfId="0" applyFont="1" applyBorder="1"/>
    <xf numFmtId="164" fontId="4" fillId="0" borderId="38" xfId="1" applyNumberFormat="1" applyFont="1" applyBorder="1"/>
    <xf numFmtId="43" fontId="4" fillId="0" borderId="38" xfId="0" applyNumberFormat="1" applyFont="1" applyBorder="1"/>
    <xf numFmtId="9" fontId="4" fillId="0" borderId="38" xfId="2" applyFont="1" applyBorder="1"/>
    <xf numFmtId="10" fontId="4" fillId="0" borderId="39" xfId="0" applyNumberFormat="1" applyFont="1" applyBorder="1"/>
    <xf numFmtId="43" fontId="4" fillId="0" borderId="42" xfId="0" applyNumberFormat="1" applyFont="1" applyBorder="1"/>
    <xf numFmtId="0" fontId="12" fillId="2" borderId="43" xfId="0" applyFont="1" applyFill="1" applyBorder="1"/>
    <xf numFmtId="1" fontId="12" fillId="2" borderId="44" xfId="6" applyFont="1" applyFill="1" applyBorder="1" applyAlignment="1">
      <alignment horizontal="left" vertical="center" wrapText="1"/>
    </xf>
    <xf numFmtId="0" fontId="12" fillId="2" borderId="45" xfId="4" applyFont="1" applyFill="1" applyBorder="1" applyAlignment="1">
      <alignment horizontal="center" vertical="center"/>
    </xf>
    <xf numFmtId="43" fontId="12" fillId="2" borderId="2" xfId="5" applyNumberFormat="1" applyFont="1" applyFill="1" applyBorder="1" applyAlignment="1">
      <alignment horizontal="center" vertical="center"/>
    </xf>
    <xf numFmtId="0" fontId="12" fillId="2" borderId="2" xfId="0" applyFont="1" applyFill="1" applyBorder="1" applyAlignment="1">
      <alignment vertical="center"/>
    </xf>
    <xf numFmtId="164" fontId="12" fillId="2" borderId="2" xfId="1" applyNumberFormat="1" applyFont="1" applyFill="1" applyBorder="1" applyAlignment="1">
      <alignment vertical="center"/>
    </xf>
    <xf numFmtId="43" fontId="12" fillId="2" borderId="2" xfId="0" applyNumberFormat="1" applyFont="1" applyFill="1" applyBorder="1" applyAlignment="1">
      <alignment vertical="center"/>
    </xf>
    <xf numFmtId="0" fontId="12" fillId="2" borderId="2" xfId="0" applyFont="1" applyFill="1" applyBorder="1" applyAlignment="1">
      <alignment horizontal="left" vertical="center"/>
    </xf>
    <xf numFmtId="43" fontId="12" fillId="2" borderId="2" xfId="1" applyFont="1" applyFill="1" applyBorder="1" applyAlignment="1">
      <alignment vertical="center"/>
    </xf>
    <xf numFmtId="9" fontId="12" fillId="2" borderId="2" xfId="2" applyFont="1" applyFill="1" applyBorder="1" applyAlignment="1">
      <alignment vertical="center"/>
    </xf>
    <xf numFmtId="10" fontId="12" fillId="2" borderId="3" xfId="0" applyNumberFormat="1" applyFont="1" applyFill="1" applyBorder="1" applyAlignment="1">
      <alignment vertical="center"/>
    </xf>
    <xf numFmtId="43" fontId="12" fillId="2" borderId="24" xfId="0" applyNumberFormat="1" applyFont="1" applyFill="1" applyBorder="1" applyAlignment="1">
      <alignment vertical="center"/>
    </xf>
    <xf numFmtId="0" fontId="12" fillId="2" borderId="43" xfId="0" applyFont="1" applyFill="1" applyBorder="1" applyAlignment="1">
      <alignment vertical="center"/>
    </xf>
    <xf numFmtId="1" fontId="12" fillId="2" borderId="44" xfId="6" applyFont="1" applyFill="1" applyBorder="1" applyAlignment="1">
      <alignment horizontal="justify" vertical="justify" wrapText="1"/>
    </xf>
    <xf numFmtId="49" fontId="12" fillId="2" borderId="1" xfId="0" applyNumberFormat="1" applyFont="1" applyFill="1" applyBorder="1" applyAlignment="1">
      <alignment horizontal="center" vertical="center"/>
    </xf>
    <xf numFmtId="43" fontId="12" fillId="2" borderId="3" xfId="1" applyFont="1" applyFill="1" applyBorder="1" applyAlignment="1">
      <alignment vertical="center"/>
    </xf>
    <xf numFmtId="43" fontId="12" fillId="2" borderId="1" xfId="1" applyFont="1" applyFill="1" applyBorder="1" applyAlignment="1">
      <alignment vertical="center"/>
    </xf>
    <xf numFmtId="43" fontId="12" fillId="2" borderId="44" xfId="0" applyNumberFormat="1" applyFont="1" applyFill="1" applyBorder="1" applyAlignment="1">
      <alignment vertical="center"/>
    </xf>
    <xf numFmtId="0" fontId="4" fillId="0" borderId="10" xfId="0" applyFont="1" applyBorder="1" applyAlignment="1">
      <alignment vertical="center"/>
    </xf>
    <xf numFmtId="49" fontId="12" fillId="0" borderId="17" xfId="0" applyNumberFormat="1" applyFont="1" applyBorder="1" applyAlignment="1">
      <alignment horizontal="center" vertical="center"/>
    </xf>
    <xf numFmtId="43" fontId="12" fillId="0" borderId="17" xfId="1" applyFont="1" applyBorder="1" applyAlignment="1">
      <alignment horizontal="center" vertical="center"/>
    </xf>
    <xf numFmtId="0" fontId="12" fillId="0" borderId="17" xfId="0" applyFont="1" applyBorder="1" applyAlignment="1">
      <alignment vertical="center"/>
    </xf>
    <xf numFmtId="164" fontId="12" fillId="0" borderId="17" xfId="1" applyNumberFormat="1" applyFont="1" applyBorder="1" applyAlignment="1">
      <alignment vertical="center"/>
    </xf>
    <xf numFmtId="43" fontId="4" fillId="0" borderId="17" xfId="1" applyFont="1" applyBorder="1" applyAlignment="1">
      <alignment vertical="center"/>
    </xf>
    <xf numFmtId="43" fontId="12" fillId="0" borderId="17" xfId="0" applyNumberFormat="1" applyFont="1" applyBorder="1" applyAlignment="1">
      <alignment vertical="center"/>
    </xf>
    <xf numFmtId="43" fontId="12" fillId="0" borderId="17" xfId="1" applyFont="1" applyBorder="1" applyAlignment="1">
      <alignment vertical="center"/>
    </xf>
    <xf numFmtId="9" fontId="12" fillId="0" borderId="17" xfId="2" applyFont="1" applyBorder="1" applyAlignment="1">
      <alignment vertical="center"/>
    </xf>
    <xf numFmtId="10" fontId="12" fillId="0" borderId="46" xfId="0" applyNumberFormat="1" applyFont="1" applyBorder="1" applyAlignment="1">
      <alignment vertical="center"/>
    </xf>
    <xf numFmtId="43" fontId="12" fillId="0" borderId="20" xfId="0" applyNumberFormat="1" applyFont="1" applyBorder="1" applyAlignment="1">
      <alignment vertical="center"/>
    </xf>
    <xf numFmtId="43" fontId="12" fillId="0" borderId="10" xfId="1" applyFont="1" applyBorder="1" applyAlignment="1">
      <alignment horizontal="center" vertical="center"/>
    </xf>
    <xf numFmtId="164" fontId="12" fillId="0" borderId="10" xfId="1" applyNumberFormat="1" applyFont="1" applyBorder="1"/>
    <xf numFmtId="43" fontId="12" fillId="0" borderId="10" xfId="0" applyNumberFormat="1" applyFont="1" applyBorder="1"/>
    <xf numFmtId="9" fontId="12" fillId="0" borderId="10" xfId="2" applyFont="1" applyBorder="1"/>
    <xf numFmtId="10" fontId="12" fillId="0" borderId="18" xfId="0" applyNumberFormat="1" applyFont="1" applyBorder="1"/>
    <xf numFmtId="43" fontId="12" fillId="0" borderId="19" xfId="0" applyNumberFormat="1" applyFont="1" applyBorder="1"/>
    <xf numFmtId="0" fontId="15" fillId="0" borderId="0" xfId="0" applyFont="1" applyAlignment="1">
      <alignment horizontal="left" vertical="center" wrapText="1"/>
    </xf>
    <xf numFmtId="0" fontId="4" fillId="0" borderId="5" xfId="0" applyFont="1" applyBorder="1" applyAlignment="1">
      <alignment vertical="center"/>
    </xf>
    <xf numFmtId="1" fontId="4" fillId="0" borderId="5" xfId="6" applyFont="1" applyFill="1" applyBorder="1" applyAlignment="1">
      <alignment horizontal="justify" vertical="justify" wrapText="1"/>
    </xf>
    <xf numFmtId="49" fontId="12" fillId="0" borderId="5" xfId="0" applyNumberFormat="1" applyFont="1" applyBorder="1" applyAlignment="1">
      <alignment horizontal="center" vertical="center"/>
    </xf>
    <xf numFmtId="43" fontId="12" fillId="0" borderId="5" xfId="1" applyFont="1" applyBorder="1" applyAlignment="1">
      <alignment horizontal="center" vertical="center"/>
    </xf>
    <xf numFmtId="0" fontId="12" fillId="0" borderId="5" xfId="0" applyFont="1" applyBorder="1"/>
    <xf numFmtId="164" fontId="12" fillId="0" borderId="5" xfId="1" applyNumberFormat="1" applyFont="1" applyBorder="1"/>
    <xf numFmtId="43" fontId="12" fillId="0" borderId="5" xfId="0" applyNumberFormat="1" applyFont="1" applyBorder="1"/>
    <xf numFmtId="9" fontId="12" fillId="0" borderId="5" xfId="2" applyFont="1" applyBorder="1"/>
    <xf numFmtId="10" fontId="12" fillId="0" borderId="22" xfId="0" applyNumberFormat="1" applyFont="1" applyBorder="1"/>
    <xf numFmtId="43" fontId="12" fillId="0" borderId="47" xfId="0" applyNumberFormat="1" applyFont="1" applyBorder="1"/>
    <xf numFmtId="0" fontId="4" fillId="2" borderId="1" xfId="0" applyFont="1" applyFill="1" applyBorder="1" applyAlignment="1">
      <alignment vertical="center"/>
    </xf>
    <xf numFmtId="43" fontId="4" fillId="2" borderId="2" xfId="1" applyFont="1" applyFill="1" applyBorder="1"/>
    <xf numFmtId="0" fontId="4" fillId="0" borderId="26" xfId="0" applyFont="1" applyBorder="1" applyAlignment="1">
      <alignment vertical="center"/>
    </xf>
    <xf numFmtId="43" fontId="12" fillId="0" borderId="26" xfId="1" applyFont="1" applyBorder="1" applyAlignment="1">
      <alignment horizontal="center" vertical="center"/>
    </xf>
    <xf numFmtId="0" fontId="12" fillId="0" borderId="26" xfId="0" applyFont="1" applyBorder="1"/>
    <xf numFmtId="164" fontId="12" fillId="0" borderId="26" xfId="1" applyNumberFormat="1" applyFont="1" applyBorder="1"/>
    <xf numFmtId="43" fontId="12" fillId="0" borderId="26" xfId="0" applyNumberFormat="1" applyFont="1" applyBorder="1"/>
    <xf numFmtId="9" fontId="12" fillId="0" borderId="26" xfId="2" applyFont="1" applyBorder="1"/>
    <xf numFmtId="10" fontId="12" fillId="0" borderId="48" xfId="0" applyNumberFormat="1" applyFont="1" applyBorder="1"/>
    <xf numFmtId="43" fontId="12" fillId="0" borderId="49" xfId="0" applyNumberFormat="1" applyFont="1" applyBorder="1"/>
    <xf numFmtId="0" fontId="12" fillId="2" borderId="1" xfId="0" applyFont="1" applyFill="1" applyBorder="1" applyAlignment="1">
      <alignment vertical="center"/>
    </xf>
    <xf numFmtId="0" fontId="12" fillId="2" borderId="2" xfId="4" applyFont="1" applyFill="1" applyBorder="1" applyAlignment="1">
      <alignment horizontal="left" vertical="center" wrapText="1"/>
    </xf>
    <xf numFmtId="0" fontId="12" fillId="2" borderId="2" xfId="4" applyFont="1" applyFill="1" applyBorder="1" applyAlignment="1">
      <alignment horizontal="center" vertical="center"/>
    </xf>
    <xf numFmtId="10" fontId="12" fillId="2" borderId="2" xfId="0" applyNumberFormat="1" applyFont="1" applyFill="1" applyBorder="1"/>
    <xf numFmtId="43" fontId="12" fillId="2" borderId="3" xfId="0" applyNumberFormat="1" applyFont="1" applyFill="1" applyBorder="1"/>
    <xf numFmtId="0" fontId="12" fillId="2" borderId="50" xfId="4" applyFont="1" applyFill="1" applyBorder="1" applyAlignment="1">
      <alignment vertical="center"/>
    </xf>
    <xf numFmtId="0" fontId="12" fillId="2" borderId="51" xfId="4" applyFont="1" applyFill="1" applyBorder="1" applyAlignment="1">
      <alignment horizontal="left" vertical="center" wrapText="1"/>
    </xf>
    <xf numFmtId="0" fontId="12" fillId="2" borderId="52" xfId="4" applyFont="1" applyFill="1" applyBorder="1" applyAlignment="1">
      <alignment horizontal="center" vertical="center" wrapText="1"/>
    </xf>
    <xf numFmtId="43" fontId="12" fillId="2" borderId="7" xfId="5" applyNumberFormat="1" applyFont="1" applyFill="1" applyBorder="1" applyAlignment="1">
      <alignment horizontal="center" vertical="center"/>
    </xf>
    <xf numFmtId="0" fontId="12" fillId="2" borderId="7" xfId="0" applyFont="1" applyFill="1" applyBorder="1"/>
    <xf numFmtId="164" fontId="12" fillId="2" borderId="7" xfId="1" applyNumberFormat="1" applyFont="1" applyFill="1" applyBorder="1"/>
    <xf numFmtId="164" fontId="12" fillId="2" borderId="7" xfId="0" applyNumberFormat="1" applyFont="1" applyFill="1" applyBorder="1"/>
    <xf numFmtId="43" fontId="12" fillId="2" borderId="7" xfId="0" applyNumberFormat="1" applyFont="1" applyFill="1" applyBorder="1" applyAlignment="1">
      <alignment vertical="center"/>
    </xf>
    <xf numFmtId="0" fontId="12" fillId="2" borderId="7" xfId="0" applyFont="1" applyFill="1" applyBorder="1" applyAlignment="1">
      <alignment horizontal="left"/>
    </xf>
    <xf numFmtId="43" fontId="12" fillId="2" borderId="7" xfId="1" applyFont="1" applyFill="1" applyBorder="1" applyAlignment="1">
      <alignment vertical="center"/>
    </xf>
    <xf numFmtId="9" fontId="12" fillId="2" borderId="7" xfId="2" applyFont="1" applyFill="1" applyBorder="1" applyAlignment="1">
      <alignment vertical="center"/>
    </xf>
    <xf numFmtId="10" fontId="12" fillId="2" borderId="53" xfId="0" applyNumberFormat="1" applyFont="1" applyFill="1" applyBorder="1" applyAlignment="1">
      <alignment vertical="center"/>
    </xf>
    <xf numFmtId="43" fontId="12" fillId="2" borderId="51" xfId="0" applyNumberFormat="1" applyFont="1" applyFill="1" applyBorder="1" applyAlignment="1">
      <alignment vertical="center"/>
    </xf>
    <xf numFmtId="0" fontId="4" fillId="0" borderId="25" xfId="4" applyFont="1" applyBorder="1" applyAlignment="1">
      <alignment vertical="center"/>
    </xf>
    <xf numFmtId="0" fontId="4" fillId="0" borderId="26" xfId="4" applyFont="1" applyBorder="1" applyAlignment="1">
      <alignment horizontal="left" vertical="center" wrapText="1"/>
    </xf>
    <xf numFmtId="0" fontId="12" fillId="0" borderId="26" xfId="4" applyFont="1" applyBorder="1" applyAlignment="1">
      <alignment horizontal="center" vertical="center" wrapText="1"/>
    </xf>
    <xf numFmtId="43" fontId="12" fillId="0" borderId="26" xfId="5" applyNumberFormat="1" applyFont="1" applyBorder="1" applyAlignment="1">
      <alignment horizontal="center" vertical="center"/>
    </xf>
    <xf numFmtId="43" fontId="12" fillId="0" borderId="26" xfId="0" applyNumberFormat="1" applyFont="1" applyBorder="1" applyAlignment="1">
      <alignment vertical="center"/>
    </xf>
    <xf numFmtId="9" fontId="12" fillId="0" borderId="26" xfId="2" applyFont="1" applyBorder="1" applyAlignment="1">
      <alignment vertical="center"/>
    </xf>
    <xf numFmtId="10" fontId="12" fillId="0" borderId="48" xfId="0" applyNumberFormat="1" applyFont="1" applyBorder="1" applyAlignment="1">
      <alignment vertical="center"/>
    </xf>
    <xf numFmtId="43" fontId="12" fillId="0" borderId="49" xfId="0" applyNumberFormat="1" applyFont="1" applyBorder="1" applyAlignment="1">
      <alignment vertical="center"/>
    </xf>
    <xf numFmtId="0" fontId="4" fillId="0" borderId="5" xfId="4" applyFont="1" applyBorder="1" applyAlignment="1">
      <alignment vertical="center"/>
    </xf>
    <xf numFmtId="0" fontId="4" fillId="0" borderId="5" xfId="4" applyFont="1" applyBorder="1" applyAlignment="1">
      <alignment horizontal="left" vertical="center" wrapText="1"/>
    </xf>
    <xf numFmtId="0" fontId="12" fillId="0" borderId="5" xfId="4" applyFont="1" applyBorder="1" applyAlignment="1">
      <alignment horizontal="center" vertical="center" wrapText="1"/>
    </xf>
    <xf numFmtId="43" fontId="12" fillId="0" borderId="5" xfId="5" applyNumberFormat="1" applyFont="1" applyBorder="1" applyAlignment="1">
      <alignment horizontal="center" vertical="center"/>
    </xf>
    <xf numFmtId="43" fontId="12" fillId="0" borderId="5" xfId="0" applyNumberFormat="1" applyFont="1" applyBorder="1" applyAlignment="1">
      <alignment vertical="center"/>
    </xf>
    <xf numFmtId="0" fontId="12" fillId="0" borderId="5" xfId="0" applyFont="1" applyBorder="1" applyAlignment="1">
      <alignment horizontal="left"/>
    </xf>
    <xf numFmtId="43" fontId="12" fillId="0" borderId="5" xfId="1" applyFont="1" applyBorder="1" applyAlignment="1">
      <alignment vertical="center"/>
    </xf>
    <xf numFmtId="9" fontId="12" fillId="0" borderId="5" xfId="2" applyFont="1" applyBorder="1" applyAlignment="1">
      <alignment vertical="center"/>
    </xf>
    <xf numFmtId="10" fontId="12" fillId="0" borderId="5" xfId="0" applyNumberFormat="1" applyFont="1" applyBorder="1" applyAlignment="1">
      <alignment vertical="center"/>
    </xf>
    <xf numFmtId="0" fontId="12" fillId="2" borderId="11" xfId="4" applyFont="1" applyFill="1" applyBorder="1" applyAlignment="1">
      <alignment vertical="center"/>
    </xf>
    <xf numFmtId="0" fontId="12" fillId="2" borderId="13" xfId="4" applyFont="1" applyFill="1" applyBorder="1" applyAlignment="1">
      <alignment horizontal="left" vertical="center" wrapText="1"/>
    </xf>
    <xf numFmtId="0" fontId="12" fillId="2" borderId="13" xfId="4" applyFont="1" applyFill="1" applyBorder="1" applyAlignment="1">
      <alignment horizontal="center" vertical="center" wrapText="1"/>
    </xf>
    <xf numFmtId="43" fontId="12" fillId="2" borderId="13" xfId="5" applyNumberFormat="1" applyFont="1" applyFill="1" applyBorder="1" applyAlignment="1">
      <alignment horizontal="center" vertical="center"/>
    </xf>
    <xf numFmtId="43" fontId="12" fillId="2" borderId="13" xfId="0" applyNumberFormat="1" applyFont="1" applyFill="1" applyBorder="1" applyAlignment="1">
      <alignment vertical="center"/>
    </xf>
    <xf numFmtId="43" fontId="12" fillId="2" borderId="13" xfId="1" applyFont="1" applyFill="1" applyBorder="1" applyAlignment="1">
      <alignment vertical="center"/>
    </xf>
    <xf numFmtId="9" fontId="12" fillId="2" borderId="13" xfId="2" applyFont="1" applyFill="1" applyBorder="1" applyAlignment="1">
      <alignment vertical="center"/>
    </xf>
    <xf numFmtId="10" fontId="12" fillId="2" borderId="14" xfId="0" applyNumberFormat="1" applyFont="1" applyFill="1" applyBorder="1" applyAlignment="1">
      <alignment vertical="center"/>
    </xf>
    <xf numFmtId="43" fontId="12" fillId="2" borderId="15" xfId="0" applyNumberFormat="1" applyFont="1" applyFill="1" applyBorder="1" applyAlignment="1">
      <alignment vertical="center"/>
    </xf>
    <xf numFmtId="0" fontId="12" fillId="0" borderId="33" xfId="4" applyFont="1" applyBorder="1" applyAlignment="1">
      <alignment vertical="center"/>
    </xf>
    <xf numFmtId="0" fontId="12" fillId="0" borderId="12" xfId="4" applyFont="1" applyBorder="1" applyAlignment="1">
      <alignment horizontal="left" vertical="center" wrapText="1"/>
    </xf>
    <xf numFmtId="0" fontId="12" fillId="0" borderId="12" xfId="4" applyFont="1" applyBorder="1" applyAlignment="1">
      <alignment horizontal="center" vertical="center" wrapText="1"/>
    </xf>
    <xf numFmtId="43" fontId="12" fillId="0" borderId="12" xfId="5" applyNumberFormat="1" applyFont="1" applyBorder="1" applyAlignment="1">
      <alignment horizontal="center" vertical="center"/>
    </xf>
    <xf numFmtId="0" fontId="12" fillId="0" borderId="12" xfId="0" applyFont="1" applyBorder="1"/>
    <xf numFmtId="164" fontId="12" fillId="0" borderId="12" xfId="1" applyNumberFormat="1" applyFont="1" applyBorder="1"/>
    <xf numFmtId="164" fontId="4" fillId="0" borderId="12" xfId="0" applyNumberFormat="1" applyFont="1" applyBorder="1"/>
    <xf numFmtId="43" fontId="12" fillId="0" borderId="12" xfId="0" applyNumberFormat="1" applyFont="1" applyBorder="1" applyAlignment="1">
      <alignment vertical="center"/>
    </xf>
    <xf numFmtId="0" fontId="12" fillId="0" borderId="12" xfId="0" applyFont="1" applyBorder="1" applyAlignment="1">
      <alignment horizontal="left"/>
    </xf>
    <xf numFmtId="43" fontId="12" fillId="0" borderId="12" xfId="1" applyFont="1" applyBorder="1" applyAlignment="1">
      <alignment vertical="center"/>
    </xf>
    <xf numFmtId="9" fontId="12" fillId="0" borderId="12" xfId="2" applyFont="1" applyBorder="1" applyAlignment="1">
      <alignment vertical="center"/>
    </xf>
    <xf numFmtId="10" fontId="12" fillId="0" borderId="12" xfId="0" applyNumberFormat="1" applyFont="1" applyBorder="1" applyAlignment="1">
      <alignment vertical="center"/>
    </xf>
    <xf numFmtId="43" fontId="12" fillId="0" borderId="34" xfId="0" applyNumberFormat="1" applyFont="1" applyBorder="1" applyAlignment="1">
      <alignment vertical="center"/>
    </xf>
    <xf numFmtId="0" fontId="4" fillId="0" borderId="16" xfId="4" applyFont="1" applyBorder="1" applyAlignment="1">
      <alignment vertical="center"/>
    </xf>
    <xf numFmtId="1" fontId="4" fillId="0" borderId="10" xfId="6" applyFont="1" applyFill="1" applyBorder="1" applyAlignment="1">
      <alignment horizontal="left" vertical="center" wrapText="1"/>
    </xf>
    <xf numFmtId="0" fontId="12" fillId="0" borderId="10" xfId="4" applyFont="1" applyBorder="1" applyAlignment="1">
      <alignment horizontal="center" vertical="center" wrapText="1"/>
    </xf>
    <xf numFmtId="43" fontId="12" fillId="0" borderId="10" xfId="5" applyNumberFormat="1" applyFont="1" applyBorder="1" applyAlignment="1">
      <alignment horizontal="center" vertical="center"/>
    </xf>
    <xf numFmtId="43" fontId="12" fillId="0" borderId="10" xfId="0" applyNumberFormat="1" applyFont="1" applyBorder="1" applyAlignment="1">
      <alignment vertical="center"/>
    </xf>
    <xf numFmtId="43" fontId="12" fillId="0" borderId="10" xfId="1" applyFont="1" applyBorder="1" applyAlignment="1">
      <alignment vertical="center"/>
    </xf>
    <xf numFmtId="43" fontId="4" fillId="0" borderId="10" xfId="1" applyFont="1" applyBorder="1" applyAlignment="1">
      <alignment vertical="center"/>
    </xf>
    <xf numFmtId="9" fontId="12" fillId="0" borderId="10" xfId="2" applyFont="1" applyBorder="1" applyAlignment="1">
      <alignment vertical="center"/>
    </xf>
    <xf numFmtId="10" fontId="12" fillId="0" borderId="10" xfId="0" applyNumberFormat="1" applyFont="1" applyBorder="1" applyAlignment="1">
      <alignment vertical="center"/>
    </xf>
    <xf numFmtId="43" fontId="12" fillId="0" borderId="29" xfId="0" applyNumberFormat="1" applyFont="1" applyBorder="1" applyAlignment="1">
      <alignment vertical="center"/>
    </xf>
    <xf numFmtId="0" fontId="4" fillId="0" borderId="21" xfId="4" applyFont="1" applyBorder="1" applyAlignment="1">
      <alignment vertical="center"/>
    </xf>
    <xf numFmtId="10" fontId="12" fillId="0" borderId="5" xfId="0" applyNumberFormat="1" applyFont="1" applyBorder="1"/>
    <xf numFmtId="43" fontId="12" fillId="0" borderId="36" xfId="0" applyNumberFormat="1" applyFont="1" applyBorder="1"/>
    <xf numFmtId="43" fontId="12" fillId="2" borderId="2" xfId="0" applyNumberFormat="1" applyFont="1" applyFill="1" applyBorder="1" applyAlignment="1">
      <alignment horizontal="center" vertical="center"/>
    </xf>
    <xf numFmtId="10" fontId="12" fillId="2" borderId="54" xfId="0" applyNumberFormat="1" applyFont="1" applyFill="1" applyBorder="1"/>
    <xf numFmtId="43" fontId="12" fillId="2" borderId="44" xfId="0" applyNumberFormat="1" applyFont="1" applyFill="1" applyBorder="1"/>
    <xf numFmtId="0" fontId="4" fillId="0" borderId="6" xfId="4" applyFont="1" applyBorder="1" applyAlignment="1">
      <alignment vertical="center"/>
    </xf>
    <xf numFmtId="0" fontId="4" fillId="0" borderId="7" xfId="4" applyFont="1" applyBorder="1" applyAlignment="1">
      <alignment horizontal="left" vertical="center" wrapText="1"/>
    </xf>
    <xf numFmtId="0" fontId="12" fillId="0" borderId="7" xfId="4" applyFont="1" applyBorder="1" applyAlignment="1">
      <alignment horizontal="center" vertical="center" wrapText="1"/>
    </xf>
    <xf numFmtId="43" fontId="12" fillId="0" borderId="7" xfId="5" applyNumberFormat="1" applyFont="1" applyBorder="1" applyAlignment="1">
      <alignment horizontal="center" vertical="center"/>
    </xf>
    <xf numFmtId="0" fontId="12" fillId="0" borderId="7" xfId="0" applyFont="1" applyBorder="1"/>
    <xf numFmtId="164" fontId="12" fillId="0" borderId="7" xfId="1" applyNumberFormat="1" applyFont="1" applyBorder="1"/>
    <xf numFmtId="43" fontId="12" fillId="0" borderId="7" xfId="0" applyNumberFormat="1" applyFont="1" applyBorder="1"/>
    <xf numFmtId="0" fontId="4" fillId="0" borderId="7" xfId="0" applyFont="1" applyBorder="1" applyAlignment="1">
      <alignment horizontal="left"/>
    </xf>
    <xf numFmtId="43" fontId="4" fillId="0" borderId="7" xfId="1" applyFont="1" applyBorder="1"/>
    <xf numFmtId="9" fontId="12" fillId="0" borderId="7" xfId="2" applyFont="1" applyBorder="1"/>
    <xf numFmtId="10" fontId="12" fillId="0" borderId="53" xfId="0" applyNumberFormat="1" applyFont="1" applyBorder="1"/>
    <xf numFmtId="43" fontId="12" fillId="0" borderId="51" xfId="0" applyNumberFormat="1" applyFont="1" applyBorder="1"/>
    <xf numFmtId="0" fontId="2" fillId="0" borderId="0" xfId="0" applyFont="1"/>
    <xf numFmtId="164" fontId="2" fillId="0" borderId="0" xfId="0" applyNumberFormat="1" applyFont="1"/>
    <xf numFmtId="164" fontId="2" fillId="0" borderId="0" xfId="1" applyNumberFormat="1" applyFont="1"/>
    <xf numFmtId="43" fontId="2" fillId="0" borderId="0" xfId="0" applyNumberFormat="1" applyFont="1"/>
    <xf numFmtId="43" fontId="12" fillId="0" borderId="0" xfId="0" applyNumberFormat="1" applyFont="1"/>
    <xf numFmtId="9" fontId="2" fillId="0" borderId="0" xfId="2" applyFont="1"/>
    <xf numFmtId="10" fontId="2" fillId="0" borderId="0" xfId="0" applyNumberFormat="1" applyFont="1"/>
    <xf numFmtId="43" fontId="4" fillId="0" borderId="0" xfId="1" applyFont="1"/>
    <xf numFmtId="43" fontId="3" fillId="0" borderId="0" xfId="0" applyNumberFormat="1" applyFont="1"/>
    <xf numFmtId="43" fontId="4" fillId="0" borderId="0" xfId="0" applyNumberFormat="1" applyFont="1"/>
    <xf numFmtId="0" fontId="2" fillId="0" borderId="0" xfId="0" applyFont="1" applyAlignment="1">
      <alignment horizontal="center"/>
    </xf>
    <xf numFmtId="0" fontId="3" fillId="0" borderId="0" xfId="0" applyFont="1" applyAlignment="1">
      <alignment horizontal="left"/>
    </xf>
  </cellXfs>
  <cellStyles count="8">
    <cellStyle name="Millares" xfId="1" builtinId="3"/>
    <cellStyle name="Millares [0] 3" xfId="5" xr:uid="{50B0CE4D-FE41-40AF-A342-78632FC77D58}"/>
    <cellStyle name="Nivel 7" xfId="6" xr:uid="{9BBBC1DA-DA4D-4856-8FAE-EE3B877B111E}"/>
    <cellStyle name="Normal" xfId="0" builtinId="0"/>
    <cellStyle name="Normal 2" xfId="3" xr:uid="{D259574A-92B0-42B7-8575-C3D6052D213F}"/>
    <cellStyle name="Normal 2 2" xfId="7" xr:uid="{CE8955A1-F8BF-48E2-90C3-6BD5BB604310}"/>
    <cellStyle name="Normal 5" xfId="4" xr:uid="{86E2C0C8-1802-45F5-8FD8-1C96396563D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57249" cy="821531"/>
    <xdr:pic>
      <xdr:nvPicPr>
        <xdr:cNvPr id="2" name="Imagen 1">
          <a:extLst>
            <a:ext uri="{FF2B5EF4-FFF2-40B4-BE49-F238E27FC236}">
              <a16:creationId xmlns:a16="http://schemas.microsoft.com/office/drawing/2014/main" id="{4F2A0224-F0D1-43B6-9254-1B149A9E03F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4" r="12483" b="10771"/>
        <a:stretch/>
      </xdr:blipFill>
      <xdr:spPr bwMode="auto">
        <a:xfrm>
          <a:off x="314325" y="0"/>
          <a:ext cx="857249" cy="82153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ED7CD-40F9-4ED5-8707-BF14C3E6BD0A}">
  <sheetPr>
    <pageSetUpPr fitToPage="1"/>
  </sheetPr>
  <dimension ref="A2:V88"/>
  <sheetViews>
    <sheetView tabSelected="1" zoomScaleNormal="100" workbookViewId="0">
      <pane ySplit="6" topLeftCell="A64" activePane="bottomLeft" state="frozen"/>
      <selection activeCell="A4" sqref="A4"/>
      <selection pane="bottomLeft" activeCell="G84" sqref="G84"/>
    </sheetView>
  </sheetViews>
  <sheetFormatPr baseColWidth="10" defaultRowHeight="16.5" x14ac:dyDescent="0.3"/>
  <cols>
    <col min="1" max="1" width="18.28515625" style="1" customWidth="1"/>
    <col min="2" max="2" width="59.7109375" style="1" customWidth="1"/>
    <col min="3" max="3" width="8.42578125" style="1" customWidth="1"/>
    <col min="4" max="4" width="14.42578125" style="1" customWidth="1"/>
    <col min="5" max="5" width="11" style="1" customWidth="1"/>
    <col min="6" max="6" width="12" style="1" customWidth="1"/>
    <col min="7" max="8" width="13.42578125" style="1" customWidth="1"/>
    <col min="9" max="9" width="14.42578125" style="1" customWidth="1"/>
    <col min="10" max="10" width="8.5703125" style="1" customWidth="1"/>
    <col min="11" max="11" width="14.42578125" style="1" customWidth="1"/>
    <col min="12" max="12" width="18" style="2" customWidth="1"/>
    <col min="13" max="13" width="11" style="1" customWidth="1"/>
    <col min="14" max="14" width="19" style="2" bestFit="1" customWidth="1"/>
    <col min="15" max="15" width="14.42578125" style="1" customWidth="1"/>
    <col min="16" max="16" width="14.42578125" style="1" bestFit="1" customWidth="1"/>
    <col min="17" max="17" width="11.42578125" style="1"/>
    <col min="18" max="18" width="14.42578125" style="1" bestFit="1" customWidth="1"/>
    <col min="19" max="20" width="0" style="1" hidden="1" customWidth="1"/>
    <col min="21" max="21" width="11.42578125" style="1"/>
    <col min="22" max="22" width="14.42578125" style="1" bestFit="1" customWidth="1"/>
    <col min="23" max="16384" width="11.42578125" style="1"/>
  </cols>
  <sheetData>
    <row r="2" spans="1:22" x14ac:dyDescent="0.3">
      <c r="A2" s="339" t="s">
        <v>0</v>
      </c>
      <c r="B2" s="339"/>
      <c r="C2" s="339"/>
      <c r="D2" s="339"/>
      <c r="E2" s="339"/>
      <c r="F2" s="339"/>
      <c r="G2" s="339"/>
      <c r="H2" s="339"/>
      <c r="I2" s="339"/>
      <c r="J2" s="339"/>
      <c r="K2" s="339"/>
      <c r="L2" s="339"/>
      <c r="M2" s="339"/>
      <c r="N2" s="339"/>
      <c r="O2" s="339"/>
      <c r="P2" s="339"/>
      <c r="Q2" s="339"/>
      <c r="R2" s="339"/>
      <c r="S2" s="339"/>
      <c r="T2" s="339"/>
    </row>
    <row r="3" spans="1:22" x14ac:dyDescent="0.3">
      <c r="A3" s="339" t="s">
        <v>1</v>
      </c>
      <c r="B3" s="339"/>
      <c r="C3" s="339"/>
      <c r="D3" s="339"/>
      <c r="E3" s="339"/>
      <c r="F3" s="339"/>
      <c r="G3" s="339"/>
      <c r="H3" s="339"/>
      <c r="I3" s="339"/>
      <c r="J3" s="339"/>
      <c r="K3" s="339"/>
      <c r="L3" s="339"/>
      <c r="M3" s="339"/>
      <c r="N3" s="339"/>
      <c r="O3" s="339"/>
      <c r="P3" s="339"/>
      <c r="Q3" s="339"/>
      <c r="R3" s="339"/>
      <c r="S3" s="339"/>
      <c r="T3" s="339"/>
    </row>
    <row r="4" spans="1:22" ht="17.25" thickBot="1" x14ac:dyDescent="0.35"/>
    <row r="5" spans="1:22" s="10" customFormat="1" ht="39" thickBot="1" x14ac:dyDescent="0.25">
      <c r="A5" s="3" t="s">
        <v>2</v>
      </c>
      <c r="B5" s="4" t="s">
        <v>3</v>
      </c>
      <c r="C5" s="4" t="s">
        <v>4</v>
      </c>
      <c r="D5" s="5" t="s">
        <v>5</v>
      </c>
      <c r="E5" s="5" t="s">
        <v>6</v>
      </c>
      <c r="F5" s="5" t="s">
        <v>7</v>
      </c>
      <c r="G5" s="5" t="s">
        <v>8</v>
      </c>
      <c r="H5" s="5" t="s">
        <v>9</v>
      </c>
      <c r="I5" s="5" t="s">
        <v>10</v>
      </c>
      <c r="J5" s="5" t="s">
        <v>11</v>
      </c>
      <c r="K5" s="5" t="s">
        <v>12</v>
      </c>
      <c r="L5" s="6" t="s">
        <v>13</v>
      </c>
      <c r="M5" s="6" t="s">
        <v>14</v>
      </c>
      <c r="N5" s="6" t="s">
        <v>15</v>
      </c>
      <c r="O5" s="6" t="s">
        <v>16</v>
      </c>
      <c r="P5" s="6" t="s">
        <v>17</v>
      </c>
      <c r="Q5" s="5" t="s">
        <v>14</v>
      </c>
      <c r="R5" s="7" t="s">
        <v>18</v>
      </c>
      <c r="S5" s="8" t="s">
        <v>19</v>
      </c>
      <c r="T5" s="9" t="s">
        <v>20</v>
      </c>
    </row>
    <row r="6" spans="1:22" s="19" customFormat="1" thickBot="1" x14ac:dyDescent="0.3">
      <c r="A6" s="11" t="s">
        <v>21</v>
      </c>
      <c r="B6" s="12" t="s">
        <v>22</v>
      </c>
      <c r="C6" s="13"/>
      <c r="D6" s="14"/>
      <c r="E6" s="14"/>
      <c r="F6" s="14"/>
      <c r="G6" s="14"/>
      <c r="H6" s="14"/>
      <c r="I6" s="14"/>
      <c r="J6" s="14"/>
      <c r="K6" s="14"/>
      <c r="L6" s="15"/>
      <c r="M6" s="15"/>
      <c r="N6" s="15">
        <f>SUM(N7:N27)</f>
        <v>783208530</v>
      </c>
      <c r="O6" s="15">
        <f>SUM(O7:O27)</f>
        <v>783208530</v>
      </c>
      <c r="P6" s="15">
        <f>P7+P8+P9+P10+P11+P12+P13+P14+P15+P16+P17+P18+P19+P20+P21+P22+P23+P24+P25+P26+P27+P40+P47+P50+P54+P55+P68+P69+P77+P78</f>
        <v>556126110.33333325</v>
      </c>
      <c r="Q6" s="14"/>
      <c r="R6" s="16"/>
      <c r="S6" s="17"/>
      <c r="T6" s="18"/>
    </row>
    <row r="7" spans="1:22" ht="17.25" thickBot="1" x14ac:dyDescent="0.35">
      <c r="A7" s="20" t="s">
        <v>23</v>
      </c>
      <c r="B7" s="21" t="s">
        <v>24</v>
      </c>
      <c r="C7" s="22" t="s">
        <v>25</v>
      </c>
      <c r="D7" s="23">
        <v>551624207</v>
      </c>
      <c r="E7" s="24"/>
      <c r="F7" s="25"/>
      <c r="G7" s="24"/>
      <c r="H7" s="25"/>
      <c r="I7" s="26">
        <f>D7-E7+F7+G7-H7</f>
        <v>551624207</v>
      </c>
      <c r="J7" s="24" t="s">
        <v>26</v>
      </c>
      <c r="K7" s="27">
        <v>454695877</v>
      </c>
      <c r="L7" s="27">
        <v>48459252</v>
      </c>
      <c r="M7" s="28">
        <f>N7/I7</f>
        <v>0.91213388139074181</v>
      </c>
      <c r="N7" s="26">
        <f>K7+L7</f>
        <v>503155129</v>
      </c>
      <c r="O7" s="26">
        <f>K7+L7</f>
        <v>503155129</v>
      </c>
      <c r="P7" s="26">
        <f>I7-N7</f>
        <v>48469078</v>
      </c>
      <c r="Q7" s="29">
        <f>P7/I7</f>
        <v>8.7866118609258206E-2</v>
      </c>
      <c r="R7" s="30">
        <f>O7</f>
        <v>503155129</v>
      </c>
      <c r="S7" s="31"/>
      <c r="T7" s="32"/>
      <c r="V7" s="33"/>
    </row>
    <row r="8" spans="1:22" x14ac:dyDescent="0.3">
      <c r="A8" s="34" t="s">
        <v>27</v>
      </c>
      <c r="B8" s="35" t="s">
        <v>28</v>
      </c>
      <c r="C8" s="36" t="s">
        <v>29</v>
      </c>
      <c r="D8" s="37"/>
      <c r="E8" s="38"/>
      <c r="F8" s="39">
        <v>80000000</v>
      </c>
      <c r="G8" s="38"/>
      <c r="H8" s="39"/>
      <c r="I8" s="40">
        <f>D8-E8+F8+G8-H8</f>
        <v>80000000</v>
      </c>
      <c r="J8" s="41" t="s">
        <v>26</v>
      </c>
      <c r="K8" s="42">
        <v>0</v>
      </c>
      <c r="L8" s="43">
        <v>0</v>
      </c>
      <c r="M8" s="28">
        <f>N8/I8</f>
        <v>0</v>
      </c>
      <c r="N8" s="40">
        <f>K8+L8</f>
        <v>0</v>
      </c>
      <c r="O8" s="40">
        <f t="shared" ref="O8:O55" si="0">K8+L8</f>
        <v>0</v>
      </c>
      <c r="P8" s="40">
        <f>I8-N8</f>
        <v>80000000</v>
      </c>
      <c r="Q8" s="44">
        <f>P8/I8</f>
        <v>1</v>
      </c>
      <c r="R8" s="45">
        <f t="shared" ref="R8:R55" si="1">O8</f>
        <v>0</v>
      </c>
      <c r="S8" s="31"/>
      <c r="T8" s="32"/>
      <c r="V8" s="33"/>
    </row>
    <row r="9" spans="1:22" x14ac:dyDescent="0.3">
      <c r="A9" s="34" t="s">
        <v>30</v>
      </c>
      <c r="B9" s="46" t="s">
        <v>31</v>
      </c>
      <c r="C9" s="47" t="s">
        <v>25</v>
      </c>
      <c r="D9" s="48">
        <v>1452000.0000000002</v>
      </c>
      <c r="E9" s="41"/>
      <c r="F9" s="49"/>
      <c r="G9" s="41"/>
      <c r="H9" s="49">
        <v>145729</v>
      </c>
      <c r="I9" s="40">
        <f t="shared" ref="I9:I68" si="2">D9-E9+F9+G9-H9</f>
        <v>1306271.0000000002</v>
      </c>
      <c r="J9" s="41" t="s">
        <v>26</v>
      </c>
      <c r="K9" s="42">
        <v>954755</v>
      </c>
      <c r="L9" s="42">
        <v>117172</v>
      </c>
      <c r="M9" s="50">
        <f t="shared" ref="M9:M69" si="3">N9/I9</f>
        <v>0.82060077885829186</v>
      </c>
      <c r="N9" s="51">
        <f t="shared" ref="N9:N68" si="4">K9+L9</f>
        <v>1071927</v>
      </c>
      <c r="O9" s="51">
        <f t="shared" si="0"/>
        <v>1071927</v>
      </c>
      <c r="P9" s="40">
        <f t="shared" ref="P9:P69" si="5">I9-N9</f>
        <v>234344.00000000023</v>
      </c>
      <c r="Q9" s="44">
        <f t="shared" ref="Q9:Q80" si="6">P9/I9</f>
        <v>0.17939922114170812</v>
      </c>
      <c r="R9" s="52">
        <f t="shared" si="1"/>
        <v>1071927</v>
      </c>
      <c r="S9" s="31"/>
      <c r="T9" s="32"/>
      <c r="V9" s="33"/>
    </row>
    <row r="10" spans="1:22" x14ac:dyDescent="0.3">
      <c r="A10" s="34" t="s">
        <v>32</v>
      </c>
      <c r="B10" s="46" t="s">
        <v>33</v>
      </c>
      <c r="C10" s="47" t="s">
        <v>25</v>
      </c>
      <c r="D10" s="48">
        <v>19900000</v>
      </c>
      <c r="E10" s="41"/>
      <c r="F10" s="49"/>
      <c r="G10" s="41"/>
      <c r="H10" s="49"/>
      <c r="I10" s="40">
        <f t="shared" si="2"/>
        <v>19900000</v>
      </c>
      <c r="J10" s="41" t="s">
        <v>26</v>
      </c>
      <c r="K10" s="42">
        <v>17281520</v>
      </c>
      <c r="L10" s="42">
        <v>0</v>
      </c>
      <c r="M10" s="50">
        <f t="shared" si="3"/>
        <v>0.86841809045226126</v>
      </c>
      <c r="N10" s="40">
        <f t="shared" si="4"/>
        <v>17281520</v>
      </c>
      <c r="O10" s="40">
        <f t="shared" si="0"/>
        <v>17281520</v>
      </c>
      <c r="P10" s="40">
        <f t="shared" si="5"/>
        <v>2618480</v>
      </c>
      <c r="Q10" s="44">
        <f t="shared" si="6"/>
        <v>0.13158190954773868</v>
      </c>
      <c r="R10" s="45">
        <f t="shared" si="1"/>
        <v>17281520</v>
      </c>
      <c r="S10" s="31"/>
      <c r="T10" s="32"/>
      <c r="V10" s="33"/>
    </row>
    <row r="11" spans="1:22" x14ac:dyDescent="0.3">
      <c r="A11" s="34" t="s">
        <v>34</v>
      </c>
      <c r="B11" s="46" t="s">
        <v>35</v>
      </c>
      <c r="C11" s="47" t="s">
        <v>25</v>
      </c>
      <c r="D11" s="48">
        <v>58300000</v>
      </c>
      <c r="E11" s="41"/>
      <c r="F11" s="49"/>
      <c r="G11" s="41"/>
      <c r="H11" s="49"/>
      <c r="I11" s="40">
        <f t="shared" si="2"/>
        <v>58300000</v>
      </c>
      <c r="J11" s="41" t="s">
        <v>26</v>
      </c>
      <c r="K11" s="42">
        <v>7347459</v>
      </c>
      <c r="L11" s="42">
        <v>0</v>
      </c>
      <c r="M11" s="50">
        <f t="shared" si="3"/>
        <v>0.1260284562607204</v>
      </c>
      <c r="N11" s="40">
        <f t="shared" si="4"/>
        <v>7347459</v>
      </c>
      <c r="O11" s="40">
        <f t="shared" si="0"/>
        <v>7347459</v>
      </c>
      <c r="P11" s="40">
        <f>I11-N11</f>
        <v>50952541</v>
      </c>
      <c r="Q11" s="44">
        <f t="shared" si="6"/>
        <v>0.87397154373927954</v>
      </c>
      <c r="R11" s="45">
        <f t="shared" si="1"/>
        <v>7347459</v>
      </c>
      <c r="S11" s="31"/>
      <c r="T11" s="32"/>
      <c r="V11" s="33"/>
    </row>
    <row r="12" spans="1:22" x14ac:dyDescent="0.3">
      <c r="A12" s="34" t="s">
        <v>36</v>
      </c>
      <c r="B12" s="46" t="s">
        <v>37</v>
      </c>
      <c r="C12" s="47" t="s">
        <v>25</v>
      </c>
      <c r="D12" s="48">
        <v>28500000</v>
      </c>
      <c r="E12" s="41"/>
      <c r="F12" s="49"/>
      <c r="G12" s="49"/>
      <c r="H12" s="49"/>
      <c r="I12" s="40">
        <f t="shared" si="2"/>
        <v>28500000</v>
      </c>
      <c r="J12" s="41" t="s">
        <v>26</v>
      </c>
      <c r="K12" s="42">
        <v>21207721</v>
      </c>
      <c r="L12" s="42">
        <v>1582335</v>
      </c>
      <c r="M12" s="50">
        <f t="shared" si="3"/>
        <v>0.79965108771929827</v>
      </c>
      <c r="N12" s="40">
        <f t="shared" si="4"/>
        <v>22790056</v>
      </c>
      <c r="O12" s="40">
        <f t="shared" si="0"/>
        <v>22790056</v>
      </c>
      <c r="P12" s="40">
        <f t="shared" si="5"/>
        <v>5709944</v>
      </c>
      <c r="Q12" s="44">
        <f t="shared" si="6"/>
        <v>0.20034891228070176</v>
      </c>
      <c r="R12" s="45">
        <f t="shared" si="1"/>
        <v>22790056</v>
      </c>
      <c r="S12" s="31"/>
      <c r="T12" s="32"/>
      <c r="V12" s="33"/>
    </row>
    <row r="13" spans="1:22" x14ac:dyDescent="0.3">
      <c r="A13" s="34" t="s">
        <v>38</v>
      </c>
      <c r="B13" s="46" t="s">
        <v>39</v>
      </c>
      <c r="C13" s="47" t="s">
        <v>29</v>
      </c>
      <c r="D13" s="48"/>
      <c r="E13" s="41"/>
      <c r="F13" s="49">
        <v>16000000</v>
      </c>
      <c r="G13" s="49"/>
      <c r="H13" s="49"/>
      <c r="I13" s="40">
        <f t="shared" si="2"/>
        <v>16000000</v>
      </c>
      <c r="J13" s="41" t="s">
        <v>26</v>
      </c>
      <c r="K13" s="42">
        <v>0</v>
      </c>
      <c r="L13" s="42">
        <v>0</v>
      </c>
      <c r="M13" s="50">
        <f t="shared" si="3"/>
        <v>0</v>
      </c>
      <c r="N13" s="40">
        <f t="shared" si="4"/>
        <v>0</v>
      </c>
      <c r="O13" s="40">
        <f t="shared" si="0"/>
        <v>0</v>
      </c>
      <c r="P13" s="40">
        <f t="shared" si="5"/>
        <v>16000000</v>
      </c>
      <c r="Q13" s="44">
        <f t="shared" si="6"/>
        <v>1</v>
      </c>
      <c r="R13" s="45">
        <f t="shared" si="1"/>
        <v>0</v>
      </c>
      <c r="S13" s="31"/>
      <c r="T13" s="32"/>
      <c r="V13" s="33"/>
    </row>
    <row r="14" spans="1:22" x14ac:dyDescent="0.3">
      <c r="A14" s="34" t="s">
        <v>40</v>
      </c>
      <c r="B14" s="53" t="s">
        <v>41</v>
      </c>
      <c r="C14" s="47">
        <v>1</v>
      </c>
      <c r="D14" s="48">
        <v>28500000</v>
      </c>
      <c r="E14" s="41"/>
      <c r="F14" s="49"/>
      <c r="G14" s="49">
        <v>6000000</v>
      </c>
      <c r="H14" s="49"/>
      <c r="I14" s="40">
        <f t="shared" si="2"/>
        <v>34500000</v>
      </c>
      <c r="J14" s="41" t="s">
        <v>26</v>
      </c>
      <c r="K14" s="42">
        <v>30126646</v>
      </c>
      <c r="L14" s="42">
        <v>0</v>
      </c>
      <c r="M14" s="50">
        <f t="shared" si="3"/>
        <v>0.87323611594202899</v>
      </c>
      <c r="N14" s="40">
        <f t="shared" si="4"/>
        <v>30126646</v>
      </c>
      <c r="O14" s="40">
        <f t="shared" si="0"/>
        <v>30126646</v>
      </c>
      <c r="P14" s="40">
        <f t="shared" si="5"/>
        <v>4373354</v>
      </c>
      <c r="Q14" s="44">
        <f t="shared" si="6"/>
        <v>0.12676388405797101</v>
      </c>
      <c r="R14" s="45">
        <f t="shared" si="1"/>
        <v>30126646</v>
      </c>
      <c r="S14" s="31"/>
      <c r="T14" s="32"/>
      <c r="V14" s="33"/>
    </row>
    <row r="15" spans="1:22" x14ac:dyDescent="0.3">
      <c r="A15" s="34" t="s">
        <v>42</v>
      </c>
      <c r="B15" s="46" t="s">
        <v>43</v>
      </c>
      <c r="C15" s="47" t="s">
        <v>25</v>
      </c>
      <c r="D15" s="48">
        <v>74000000</v>
      </c>
      <c r="E15" s="41"/>
      <c r="F15" s="49"/>
      <c r="G15" s="41"/>
      <c r="H15" s="49"/>
      <c r="I15" s="40">
        <f t="shared" si="2"/>
        <v>74000000</v>
      </c>
      <c r="J15" s="41" t="s">
        <v>26</v>
      </c>
      <c r="K15" s="42">
        <v>55601304</v>
      </c>
      <c r="L15" s="42">
        <v>6306486</v>
      </c>
      <c r="M15" s="50">
        <f t="shared" si="3"/>
        <v>0.83659175675675679</v>
      </c>
      <c r="N15" s="40">
        <f t="shared" si="4"/>
        <v>61907790</v>
      </c>
      <c r="O15" s="40">
        <f t="shared" si="0"/>
        <v>61907790</v>
      </c>
      <c r="P15" s="40">
        <f t="shared" si="5"/>
        <v>12092210</v>
      </c>
      <c r="Q15" s="44">
        <f t="shared" si="6"/>
        <v>0.16340824324324324</v>
      </c>
      <c r="R15" s="45">
        <f t="shared" si="1"/>
        <v>61907790</v>
      </c>
      <c r="S15" s="31"/>
      <c r="T15" s="32"/>
      <c r="V15" s="33"/>
    </row>
    <row r="16" spans="1:22" x14ac:dyDescent="0.3">
      <c r="A16" s="34" t="s">
        <v>44</v>
      </c>
      <c r="B16" s="46" t="s">
        <v>45</v>
      </c>
      <c r="C16" s="47" t="s">
        <v>25</v>
      </c>
      <c r="D16" s="48">
        <v>52100000</v>
      </c>
      <c r="E16" s="41"/>
      <c r="F16" s="49"/>
      <c r="G16" s="41"/>
      <c r="H16" s="49"/>
      <c r="I16" s="40">
        <f t="shared" si="2"/>
        <v>52100000</v>
      </c>
      <c r="J16" s="41" t="s">
        <v>26</v>
      </c>
      <c r="K16" s="42">
        <v>39647488</v>
      </c>
      <c r="L16" s="42">
        <v>4465786</v>
      </c>
      <c r="M16" s="50">
        <f t="shared" si="3"/>
        <v>0.84670391554702495</v>
      </c>
      <c r="N16" s="40">
        <f t="shared" si="4"/>
        <v>44113274</v>
      </c>
      <c r="O16" s="40">
        <f t="shared" si="0"/>
        <v>44113274</v>
      </c>
      <c r="P16" s="40">
        <f t="shared" si="5"/>
        <v>7986726</v>
      </c>
      <c r="Q16" s="44">
        <f t="shared" si="6"/>
        <v>0.15329608445297505</v>
      </c>
      <c r="R16" s="45">
        <f t="shared" si="1"/>
        <v>44113274</v>
      </c>
      <c r="S16" s="31"/>
      <c r="T16" s="32"/>
      <c r="V16" s="33"/>
    </row>
    <row r="17" spans="1:22" x14ac:dyDescent="0.3">
      <c r="A17" s="34" t="s">
        <v>46</v>
      </c>
      <c r="B17" s="46" t="s">
        <v>47</v>
      </c>
      <c r="C17" s="47" t="s">
        <v>25</v>
      </c>
      <c r="D17" s="48">
        <v>59800000</v>
      </c>
      <c r="E17" s="41"/>
      <c r="F17" s="49"/>
      <c r="G17" s="41"/>
      <c r="H17" s="49"/>
      <c r="I17" s="40">
        <f t="shared" si="2"/>
        <v>59800000</v>
      </c>
      <c r="J17" s="41" t="s">
        <v>26</v>
      </c>
      <c r="K17" s="42">
        <v>9233837</v>
      </c>
      <c r="L17" s="42">
        <v>0</v>
      </c>
      <c r="M17" s="50">
        <f t="shared" si="3"/>
        <v>0.1544119899665552</v>
      </c>
      <c r="N17" s="40">
        <f t="shared" si="4"/>
        <v>9233837</v>
      </c>
      <c r="O17" s="40">
        <f t="shared" si="0"/>
        <v>9233837</v>
      </c>
      <c r="P17" s="40">
        <f t="shared" si="5"/>
        <v>50566163</v>
      </c>
      <c r="Q17" s="44">
        <f t="shared" si="6"/>
        <v>0.84558801003344486</v>
      </c>
      <c r="R17" s="45">
        <f t="shared" si="1"/>
        <v>9233837</v>
      </c>
      <c r="S17" s="31"/>
      <c r="T17" s="32"/>
      <c r="V17" s="33"/>
    </row>
    <row r="18" spans="1:22" x14ac:dyDescent="0.3">
      <c r="A18" s="34" t="s">
        <v>48</v>
      </c>
      <c r="B18" s="46" t="s">
        <v>49</v>
      </c>
      <c r="C18" s="47" t="s">
        <v>29</v>
      </c>
      <c r="D18" s="48"/>
      <c r="E18" s="41"/>
      <c r="F18" s="49">
        <v>15000000</v>
      </c>
      <c r="G18" s="41"/>
      <c r="H18" s="49"/>
      <c r="I18" s="40">
        <f t="shared" si="2"/>
        <v>15000000</v>
      </c>
      <c r="J18" s="41" t="s">
        <v>26</v>
      </c>
      <c r="K18" s="42">
        <v>0</v>
      </c>
      <c r="L18" s="42">
        <v>0</v>
      </c>
      <c r="M18" s="50">
        <f t="shared" si="3"/>
        <v>0</v>
      </c>
      <c r="N18" s="40">
        <f t="shared" si="4"/>
        <v>0</v>
      </c>
      <c r="O18" s="40">
        <f t="shared" si="0"/>
        <v>0</v>
      </c>
      <c r="P18" s="40">
        <f>I18-N18</f>
        <v>15000000</v>
      </c>
      <c r="Q18" s="44">
        <f t="shared" si="6"/>
        <v>1</v>
      </c>
      <c r="R18" s="45">
        <f t="shared" si="1"/>
        <v>0</v>
      </c>
      <c r="S18" s="31"/>
      <c r="T18" s="32"/>
      <c r="V18" s="33"/>
    </row>
    <row r="19" spans="1:22" x14ac:dyDescent="0.3">
      <c r="A19" s="34" t="s">
        <v>50</v>
      </c>
      <c r="B19" s="54" t="s">
        <v>51</v>
      </c>
      <c r="C19" s="55" t="s">
        <v>25</v>
      </c>
      <c r="D19" s="48">
        <v>29000000</v>
      </c>
      <c r="E19" s="41"/>
      <c r="F19" s="49"/>
      <c r="G19" s="41"/>
      <c r="H19" s="49"/>
      <c r="I19" s="40">
        <f t="shared" si="2"/>
        <v>29000000</v>
      </c>
      <c r="J19" s="41" t="s">
        <v>26</v>
      </c>
      <c r="K19" s="42">
        <v>18366100</v>
      </c>
      <c r="L19" s="42">
        <v>2101800</v>
      </c>
      <c r="M19" s="50">
        <f t="shared" si="3"/>
        <v>0.70578965517241377</v>
      </c>
      <c r="N19" s="40">
        <f t="shared" si="4"/>
        <v>20467900</v>
      </c>
      <c r="O19" s="40">
        <f t="shared" si="0"/>
        <v>20467900</v>
      </c>
      <c r="P19" s="40">
        <f t="shared" si="5"/>
        <v>8532100</v>
      </c>
      <c r="Q19" s="44">
        <f t="shared" si="6"/>
        <v>0.29421034482758623</v>
      </c>
      <c r="R19" s="45">
        <f t="shared" si="1"/>
        <v>20467900</v>
      </c>
      <c r="S19" s="31"/>
      <c r="T19" s="32"/>
      <c r="V19" s="33"/>
    </row>
    <row r="20" spans="1:22" x14ac:dyDescent="0.3">
      <c r="A20" s="34" t="s">
        <v>52</v>
      </c>
      <c r="B20" s="54" t="s">
        <v>53</v>
      </c>
      <c r="C20" s="56" t="s">
        <v>25</v>
      </c>
      <c r="D20" s="48">
        <v>4200000</v>
      </c>
      <c r="E20" s="41"/>
      <c r="F20" s="49"/>
      <c r="G20" s="41"/>
      <c r="H20" s="49"/>
      <c r="I20" s="40">
        <f t="shared" si="2"/>
        <v>4200000</v>
      </c>
      <c r="J20" s="41" t="s">
        <v>26</v>
      </c>
      <c r="K20" s="42">
        <v>2373100</v>
      </c>
      <c r="L20" s="42">
        <v>274700</v>
      </c>
      <c r="M20" s="50">
        <f t="shared" si="3"/>
        <v>0.63042857142857145</v>
      </c>
      <c r="N20" s="40">
        <f t="shared" si="4"/>
        <v>2647800</v>
      </c>
      <c r="O20" s="40">
        <f t="shared" si="0"/>
        <v>2647800</v>
      </c>
      <c r="P20" s="40">
        <f t="shared" si="5"/>
        <v>1552200</v>
      </c>
      <c r="Q20" s="44">
        <f t="shared" si="6"/>
        <v>0.36957142857142855</v>
      </c>
      <c r="R20" s="45">
        <f t="shared" si="1"/>
        <v>2647800</v>
      </c>
      <c r="S20" s="31"/>
      <c r="T20" s="32"/>
      <c r="V20" s="33"/>
    </row>
    <row r="21" spans="1:22" x14ac:dyDescent="0.3">
      <c r="A21" s="34" t="s">
        <v>54</v>
      </c>
      <c r="B21" s="54" t="s">
        <v>55</v>
      </c>
      <c r="C21" s="56" t="s">
        <v>25</v>
      </c>
      <c r="D21" s="48">
        <v>24500000</v>
      </c>
      <c r="E21" s="41"/>
      <c r="F21" s="49"/>
      <c r="G21" s="41"/>
      <c r="H21" s="49"/>
      <c r="I21" s="40">
        <f t="shared" si="2"/>
        <v>24500000</v>
      </c>
      <c r="J21" s="41" t="s">
        <v>26</v>
      </c>
      <c r="K21" s="42">
        <v>13776500</v>
      </c>
      <c r="L21" s="42">
        <v>1576700</v>
      </c>
      <c r="M21" s="50">
        <f t="shared" si="3"/>
        <v>0.62666122448979589</v>
      </c>
      <c r="N21" s="40">
        <f t="shared" si="4"/>
        <v>15353200</v>
      </c>
      <c r="O21" s="40">
        <f t="shared" si="0"/>
        <v>15353200</v>
      </c>
      <c r="P21" s="40">
        <f t="shared" si="5"/>
        <v>9146800</v>
      </c>
      <c r="Q21" s="44">
        <f t="shared" si="6"/>
        <v>0.37333877551020406</v>
      </c>
      <c r="R21" s="45">
        <f t="shared" si="1"/>
        <v>15353200</v>
      </c>
      <c r="S21" s="31"/>
      <c r="T21" s="32"/>
      <c r="V21" s="33"/>
    </row>
    <row r="22" spans="1:22" x14ac:dyDescent="0.3">
      <c r="A22" s="34" t="s">
        <v>56</v>
      </c>
      <c r="B22" s="54" t="s">
        <v>57</v>
      </c>
      <c r="C22" s="56" t="s">
        <v>25</v>
      </c>
      <c r="D22" s="48">
        <v>4300000</v>
      </c>
      <c r="E22" s="41"/>
      <c r="F22" s="49"/>
      <c r="G22" s="41"/>
      <c r="H22" s="49"/>
      <c r="I22" s="40">
        <f t="shared" si="2"/>
        <v>4300000</v>
      </c>
      <c r="J22" s="41" t="s">
        <v>26</v>
      </c>
      <c r="K22" s="42">
        <v>2300500</v>
      </c>
      <c r="L22" s="42">
        <v>263300</v>
      </c>
      <c r="M22" s="50">
        <f t="shared" si="3"/>
        <v>0.59623255813953491</v>
      </c>
      <c r="N22" s="40">
        <f>K22+L22</f>
        <v>2563800</v>
      </c>
      <c r="O22" s="40">
        <f t="shared" si="0"/>
        <v>2563800</v>
      </c>
      <c r="P22" s="40">
        <f t="shared" si="5"/>
        <v>1736200</v>
      </c>
      <c r="Q22" s="44">
        <f t="shared" si="6"/>
        <v>0.40376744186046509</v>
      </c>
      <c r="R22" s="45">
        <f t="shared" si="1"/>
        <v>2563800</v>
      </c>
      <c r="S22" s="31"/>
      <c r="T22" s="32"/>
      <c r="V22" s="33"/>
    </row>
    <row r="23" spans="1:22" x14ac:dyDescent="0.3">
      <c r="A23" s="34" t="s">
        <v>58</v>
      </c>
      <c r="B23" s="54" t="s">
        <v>59</v>
      </c>
      <c r="C23" s="56" t="s">
        <v>25</v>
      </c>
      <c r="D23" s="48">
        <v>4300000</v>
      </c>
      <c r="E23" s="41"/>
      <c r="F23" s="49"/>
      <c r="G23" s="41"/>
      <c r="H23" s="49"/>
      <c r="I23" s="40">
        <f t="shared" si="2"/>
        <v>4300000</v>
      </c>
      <c r="J23" s="41" t="s">
        <v>26</v>
      </c>
      <c r="K23" s="42">
        <v>2300500</v>
      </c>
      <c r="L23" s="42">
        <v>263300</v>
      </c>
      <c r="M23" s="50">
        <f t="shared" si="3"/>
        <v>0.59623255813953491</v>
      </c>
      <c r="N23" s="40">
        <f t="shared" si="4"/>
        <v>2563800</v>
      </c>
      <c r="O23" s="40">
        <f t="shared" si="0"/>
        <v>2563800</v>
      </c>
      <c r="P23" s="40">
        <f t="shared" si="5"/>
        <v>1736200</v>
      </c>
      <c r="Q23" s="44">
        <f t="shared" si="6"/>
        <v>0.40376744186046509</v>
      </c>
      <c r="R23" s="45">
        <f t="shared" si="1"/>
        <v>2563800</v>
      </c>
      <c r="S23" s="31"/>
      <c r="T23" s="32"/>
      <c r="V23" s="33"/>
    </row>
    <row r="24" spans="1:22" x14ac:dyDescent="0.3">
      <c r="A24" s="34" t="s">
        <v>60</v>
      </c>
      <c r="B24" s="54" t="s">
        <v>61</v>
      </c>
      <c r="C24" s="56" t="s">
        <v>25</v>
      </c>
      <c r="D24" s="48">
        <v>7800000</v>
      </c>
      <c r="E24" s="41"/>
      <c r="F24" s="49"/>
      <c r="G24" s="41"/>
      <c r="H24" s="49"/>
      <c r="I24" s="40">
        <f t="shared" si="2"/>
        <v>7800000</v>
      </c>
      <c r="J24" s="41" t="s">
        <v>26</v>
      </c>
      <c r="K24" s="42">
        <v>4595100</v>
      </c>
      <c r="L24" s="42">
        <v>526000</v>
      </c>
      <c r="M24" s="50">
        <f t="shared" si="3"/>
        <v>0.6565512820512821</v>
      </c>
      <c r="N24" s="40">
        <f t="shared" si="4"/>
        <v>5121100</v>
      </c>
      <c r="O24" s="40">
        <f t="shared" si="0"/>
        <v>5121100</v>
      </c>
      <c r="P24" s="40">
        <f t="shared" si="5"/>
        <v>2678900</v>
      </c>
      <c r="Q24" s="44">
        <f t="shared" si="6"/>
        <v>0.34344871794871795</v>
      </c>
      <c r="R24" s="45">
        <f t="shared" si="1"/>
        <v>5121100</v>
      </c>
      <c r="S24" s="31"/>
      <c r="T24" s="32"/>
      <c r="V24" s="33"/>
    </row>
    <row r="25" spans="1:22" x14ac:dyDescent="0.3">
      <c r="A25" s="57" t="s">
        <v>62</v>
      </c>
      <c r="B25" s="53" t="s">
        <v>63</v>
      </c>
      <c r="C25" s="58" t="s">
        <v>25</v>
      </c>
      <c r="D25" s="59">
        <v>44000000</v>
      </c>
      <c r="E25" s="41"/>
      <c r="F25" s="49"/>
      <c r="G25" s="41"/>
      <c r="H25" s="49"/>
      <c r="I25" s="40">
        <f t="shared" si="2"/>
        <v>44000000</v>
      </c>
      <c r="J25" s="41" t="s">
        <v>26</v>
      </c>
      <c r="K25" s="42">
        <v>34263258</v>
      </c>
      <c r="L25" s="42">
        <v>2531735</v>
      </c>
      <c r="M25" s="50">
        <f t="shared" si="3"/>
        <v>0.83624984090909094</v>
      </c>
      <c r="N25" s="40">
        <f t="shared" si="4"/>
        <v>36794993</v>
      </c>
      <c r="O25" s="40">
        <f t="shared" si="0"/>
        <v>36794993</v>
      </c>
      <c r="P25" s="40">
        <f t="shared" si="5"/>
        <v>7205007</v>
      </c>
      <c r="Q25" s="44">
        <f t="shared" si="6"/>
        <v>0.16375015909090909</v>
      </c>
      <c r="R25" s="45">
        <f t="shared" si="1"/>
        <v>36794993</v>
      </c>
      <c r="S25" s="31"/>
      <c r="T25" s="32"/>
      <c r="V25" s="33"/>
    </row>
    <row r="26" spans="1:22" x14ac:dyDescent="0.3">
      <c r="A26" s="57" t="s">
        <v>62</v>
      </c>
      <c r="B26" s="53" t="s">
        <v>64</v>
      </c>
      <c r="C26" s="58">
        <v>45</v>
      </c>
      <c r="D26" s="59"/>
      <c r="E26" s="41"/>
      <c r="F26" s="49">
        <v>50000000</v>
      </c>
      <c r="G26" s="41"/>
      <c r="H26" s="49"/>
      <c r="I26" s="40">
        <f t="shared" si="2"/>
        <v>50000000</v>
      </c>
      <c r="J26" s="41" t="s">
        <v>26</v>
      </c>
      <c r="K26" s="42">
        <v>0</v>
      </c>
      <c r="L26" s="42">
        <v>0</v>
      </c>
      <c r="M26" s="50">
        <f t="shared" si="3"/>
        <v>0</v>
      </c>
      <c r="N26" s="40">
        <f t="shared" si="4"/>
        <v>0</v>
      </c>
      <c r="O26" s="40">
        <f t="shared" si="0"/>
        <v>0</v>
      </c>
      <c r="P26" s="40">
        <f t="shared" si="5"/>
        <v>50000000</v>
      </c>
      <c r="Q26" s="44">
        <f t="shared" si="6"/>
        <v>1</v>
      </c>
      <c r="R26" s="45">
        <f t="shared" si="1"/>
        <v>0</v>
      </c>
      <c r="S26" s="31"/>
      <c r="T26" s="32"/>
      <c r="V26" s="33"/>
    </row>
    <row r="27" spans="1:22" ht="17.25" thickBot="1" x14ac:dyDescent="0.35">
      <c r="A27" s="60" t="s">
        <v>65</v>
      </c>
      <c r="B27" s="61" t="s">
        <v>66</v>
      </c>
      <c r="C27" s="62" t="s">
        <v>25</v>
      </c>
      <c r="D27" s="63">
        <v>1406000</v>
      </c>
      <c r="E27" s="64"/>
      <c r="F27" s="65"/>
      <c r="G27" s="64"/>
      <c r="H27" s="65">
        <v>590829</v>
      </c>
      <c r="I27" s="66">
        <f t="shared" si="2"/>
        <v>815171</v>
      </c>
      <c r="J27" s="67" t="s">
        <v>26</v>
      </c>
      <c r="K27" s="68">
        <v>594863</v>
      </c>
      <c r="L27" s="68">
        <v>73436</v>
      </c>
      <c r="M27" s="69">
        <f t="shared" si="3"/>
        <v>0.81982676027483803</v>
      </c>
      <c r="N27" s="66">
        <f t="shared" si="4"/>
        <v>668299</v>
      </c>
      <c r="O27" s="66">
        <f t="shared" si="0"/>
        <v>668299</v>
      </c>
      <c r="P27" s="66">
        <f t="shared" si="5"/>
        <v>146872</v>
      </c>
      <c r="Q27" s="70">
        <f t="shared" si="6"/>
        <v>0.18017323972516197</v>
      </c>
      <c r="R27" s="71">
        <f t="shared" si="1"/>
        <v>668299</v>
      </c>
      <c r="S27" s="31"/>
      <c r="T27" s="32"/>
      <c r="V27" s="33"/>
    </row>
    <row r="28" spans="1:22" s="86" customFormat="1" ht="30.75" customHeight="1" thickBot="1" x14ac:dyDescent="0.35">
      <c r="A28" s="72" t="s">
        <v>67</v>
      </c>
      <c r="B28" s="73" t="s">
        <v>68</v>
      </c>
      <c r="C28" s="74">
        <v>1</v>
      </c>
      <c r="D28" s="75">
        <v>1759240</v>
      </c>
      <c r="E28" s="76"/>
      <c r="F28" s="77"/>
      <c r="G28" s="78">
        <f>SUM(G29)</f>
        <v>6000000</v>
      </c>
      <c r="H28" s="76"/>
      <c r="I28" s="78">
        <f t="shared" si="2"/>
        <v>7759240</v>
      </c>
      <c r="J28" s="79" t="s">
        <v>69</v>
      </c>
      <c r="K28" s="80">
        <v>2136752</v>
      </c>
      <c r="L28" s="80">
        <f>SUM(L30:L39)</f>
        <v>343950</v>
      </c>
      <c r="M28" s="81">
        <f t="shared" si="3"/>
        <v>0.31970940452930957</v>
      </c>
      <c r="N28" s="78">
        <f>K28+L28</f>
        <v>2480702</v>
      </c>
      <c r="O28" s="78">
        <f t="shared" si="0"/>
        <v>2480702</v>
      </c>
      <c r="P28" s="78">
        <f t="shared" si="5"/>
        <v>5278538</v>
      </c>
      <c r="Q28" s="82">
        <f t="shared" si="6"/>
        <v>0.68029059547069037</v>
      </c>
      <c r="R28" s="83">
        <f t="shared" si="1"/>
        <v>2480702</v>
      </c>
      <c r="S28" s="84"/>
      <c r="T28" s="85"/>
    </row>
    <row r="29" spans="1:22" s="2" customFormat="1" x14ac:dyDescent="0.3">
      <c r="A29" s="87" t="s">
        <v>67</v>
      </c>
      <c r="B29" s="88" t="s">
        <v>70</v>
      </c>
      <c r="C29" s="89" t="s">
        <v>25</v>
      </c>
      <c r="D29" s="90"/>
      <c r="E29" s="91"/>
      <c r="F29" s="92"/>
      <c r="G29" s="93">
        <v>6000000</v>
      </c>
      <c r="H29" s="91"/>
      <c r="I29" s="94"/>
      <c r="J29" s="95"/>
      <c r="K29" s="93"/>
      <c r="L29" s="93"/>
      <c r="M29" s="96"/>
      <c r="N29" s="94"/>
      <c r="O29" s="94"/>
      <c r="P29" s="94"/>
      <c r="Q29" s="97"/>
      <c r="R29" s="98"/>
      <c r="S29" s="99"/>
      <c r="T29" s="41"/>
    </row>
    <row r="30" spans="1:22" s="86" customFormat="1" ht="18.75" customHeight="1" x14ac:dyDescent="0.3">
      <c r="A30" s="100" t="s">
        <v>67</v>
      </c>
      <c r="B30" s="101" t="s">
        <v>71</v>
      </c>
      <c r="C30" s="102"/>
      <c r="D30" s="103"/>
      <c r="E30" s="41"/>
      <c r="F30" s="49"/>
      <c r="G30" s="41"/>
      <c r="H30" s="41"/>
      <c r="I30" s="40"/>
      <c r="J30" s="104">
        <v>2381302</v>
      </c>
      <c r="K30" s="42"/>
      <c r="L30" s="42">
        <f>31800+21200</f>
        <v>53000</v>
      </c>
      <c r="M30" s="50"/>
      <c r="N30" s="40"/>
      <c r="O30" s="40"/>
      <c r="P30" s="40"/>
      <c r="Q30" s="105"/>
      <c r="R30" s="106"/>
      <c r="S30" s="84"/>
      <c r="T30" s="85"/>
    </row>
    <row r="31" spans="1:22" s="86" customFormat="1" ht="18.75" customHeight="1" x14ac:dyDescent="0.3">
      <c r="A31" s="100" t="s">
        <v>67</v>
      </c>
      <c r="B31" s="101" t="s">
        <v>72</v>
      </c>
      <c r="C31" s="102"/>
      <c r="D31" s="103"/>
      <c r="E31" s="41"/>
      <c r="F31" s="49"/>
      <c r="G31" s="41"/>
      <c r="H31" s="41"/>
      <c r="I31" s="40"/>
      <c r="J31" s="104">
        <v>2355001</v>
      </c>
      <c r="K31" s="42"/>
      <c r="L31" s="42">
        <f>15400+11600</f>
        <v>27000</v>
      </c>
      <c r="M31" s="50"/>
      <c r="N31" s="40"/>
      <c r="O31" s="40"/>
      <c r="P31" s="40"/>
      <c r="Q31" s="105"/>
      <c r="R31" s="106"/>
      <c r="S31" s="84"/>
      <c r="T31" s="85"/>
    </row>
    <row r="32" spans="1:22" s="86" customFormat="1" ht="18.75" customHeight="1" x14ac:dyDescent="0.3">
      <c r="A32" s="100" t="s">
        <v>67</v>
      </c>
      <c r="B32" s="101" t="s">
        <v>73</v>
      </c>
      <c r="C32" s="102"/>
      <c r="D32" s="103"/>
      <c r="E32" s="41"/>
      <c r="F32" s="49"/>
      <c r="G32" s="41"/>
      <c r="H32" s="41"/>
      <c r="I32" s="40"/>
      <c r="J32" s="104">
        <v>3532101</v>
      </c>
      <c r="K32" s="42"/>
      <c r="L32" s="42">
        <v>9750</v>
      </c>
      <c r="M32" s="50"/>
      <c r="N32" s="40"/>
      <c r="O32" s="40"/>
      <c r="P32" s="40"/>
      <c r="Q32" s="105"/>
      <c r="R32" s="106"/>
      <c r="S32" s="84"/>
      <c r="T32" s="85"/>
    </row>
    <row r="33" spans="1:20" s="86" customFormat="1" ht="18.75" customHeight="1" x14ac:dyDescent="0.3">
      <c r="A33" s="100" t="s">
        <v>67</v>
      </c>
      <c r="B33" s="46" t="s">
        <v>74</v>
      </c>
      <c r="C33" s="102"/>
      <c r="D33" s="103"/>
      <c r="E33" s="41"/>
      <c r="F33" s="49"/>
      <c r="G33" s="41"/>
      <c r="H33" s="41"/>
      <c r="I33" s="40"/>
      <c r="J33" s="104">
        <v>3232210</v>
      </c>
      <c r="K33" s="42"/>
      <c r="L33" s="42">
        <f>30000</f>
        <v>30000</v>
      </c>
      <c r="M33" s="50"/>
      <c r="N33" s="40"/>
      <c r="O33" s="40"/>
      <c r="P33" s="40"/>
      <c r="Q33" s="105"/>
      <c r="R33" s="106"/>
      <c r="S33" s="84"/>
      <c r="T33" s="85"/>
    </row>
    <row r="34" spans="1:20" s="86" customFormat="1" ht="18.75" customHeight="1" x14ac:dyDescent="0.3">
      <c r="A34" s="100" t="s">
        <v>67</v>
      </c>
      <c r="B34" s="46" t="s">
        <v>75</v>
      </c>
      <c r="C34" s="102"/>
      <c r="D34" s="103"/>
      <c r="E34" s="41"/>
      <c r="F34" s="49"/>
      <c r="G34" s="41"/>
      <c r="H34" s="41"/>
      <c r="I34" s="40"/>
      <c r="J34" s="104">
        <v>2352001</v>
      </c>
      <c r="K34" s="42"/>
      <c r="L34" s="42">
        <v>6800</v>
      </c>
      <c r="M34" s="50"/>
      <c r="N34" s="40"/>
      <c r="O34" s="40"/>
      <c r="P34" s="40"/>
      <c r="Q34" s="105"/>
      <c r="R34" s="106"/>
      <c r="S34" s="84"/>
      <c r="T34" s="85"/>
    </row>
    <row r="35" spans="1:20" s="86" customFormat="1" ht="18.75" customHeight="1" x14ac:dyDescent="0.3">
      <c r="A35" s="100" t="s">
        <v>67</v>
      </c>
      <c r="B35" s="46" t="s">
        <v>76</v>
      </c>
      <c r="C35" s="102"/>
      <c r="D35" s="103"/>
      <c r="E35" s="41"/>
      <c r="F35" s="49"/>
      <c r="G35" s="41"/>
      <c r="H35" s="41"/>
      <c r="I35" s="40"/>
      <c r="J35" s="104">
        <v>3532204</v>
      </c>
      <c r="K35" s="42"/>
      <c r="L35" s="42">
        <v>57000</v>
      </c>
      <c r="M35" s="50"/>
      <c r="N35" s="40"/>
      <c r="O35" s="40"/>
      <c r="P35" s="40"/>
      <c r="Q35" s="105"/>
      <c r="R35" s="106"/>
      <c r="S35" s="84"/>
      <c r="T35" s="85"/>
    </row>
    <row r="36" spans="1:20" s="86" customFormat="1" ht="18.75" customHeight="1" x14ac:dyDescent="0.3">
      <c r="A36" s="100" t="s">
        <v>67</v>
      </c>
      <c r="B36" s="46" t="s">
        <v>77</v>
      </c>
      <c r="C36" s="102"/>
      <c r="D36" s="103"/>
      <c r="E36" s="41"/>
      <c r="F36" s="49"/>
      <c r="G36" s="41"/>
      <c r="H36" s="41"/>
      <c r="I36" s="40"/>
      <c r="J36" s="104">
        <v>532212</v>
      </c>
      <c r="K36" s="42"/>
      <c r="L36" s="42">
        <v>38000</v>
      </c>
      <c r="M36" s="50"/>
      <c r="N36" s="40"/>
      <c r="O36" s="40"/>
      <c r="P36" s="40"/>
      <c r="Q36" s="105"/>
      <c r="R36" s="106"/>
      <c r="S36" s="84"/>
      <c r="T36" s="85"/>
    </row>
    <row r="37" spans="1:20" s="86" customFormat="1" ht="18.75" customHeight="1" x14ac:dyDescent="0.3">
      <c r="A37" s="100" t="s">
        <v>67</v>
      </c>
      <c r="B37" s="46" t="s">
        <v>78</v>
      </c>
      <c r="C37" s="102"/>
      <c r="D37" s="103"/>
      <c r="E37" s="41"/>
      <c r="F37" s="49"/>
      <c r="G37" s="41"/>
      <c r="H37" s="41"/>
      <c r="I37" s="40"/>
      <c r="J37" s="104">
        <v>3219302</v>
      </c>
      <c r="K37" s="42"/>
      <c r="L37" s="42">
        <f>78000+14500</f>
        <v>92500</v>
      </c>
      <c r="M37" s="50"/>
      <c r="N37" s="40"/>
      <c r="O37" s="40"/>
      <c r="P37" s="40"/>
      <c r="Q37" s="105"/>
      <c r="R37" s="106"/>
      <c r="S37" s="84"/>
      <c r="T37" s="85"/>
    </row>
    <row r="38" spans="1:20" s="86" customFormat="1" ht="18.75" customHeight="1" x14ac:dyDescent="0.3">
      <c r="A38" s="100" t="s">
        <v>67</v>
      </c>
      <c r="B38" s="46" t="s">
        <v>79</v>
      </c>
      <c r="C38" s="102"/>
      <c r="D38" s="103"/>
      <c r="E38" s="41"/>
      <c r="F38" s="49"/>
      <c r="G38" s="41"/>
      <c r="H38" s="41"/>
      <c r="I38" s="40"/>
      <c r="J38" s="104">
        <v>3641001</v>
      </c>
      <c r="K38" s="42"/>
      <c r="L38" s="42">
        <v>19700</v>
      </c>
      <c r="M38" s="50"/>
      <c r="N38" s="40"/>
      <c r="O38" s="40"/>
      <c r="P38" s="40"/>
      <c r="Q38" s="105"/>
      <c r="R38" s="106"/>
      <c r="S38" s="84"/>
      <c r="T38" s="85"/>
    </row>
    <row r="39" spans="1:20" s="86" customFormat="1" ht="18.75" customHeight="1" thickBot="1" x14ac:dyDescent="0.35">
      <c r="A39" s="100" t="s">
        <v>67</v>
      </c>
      <c r="B39" s="101" t="s">
        <v>80</v>
      </c>
      <c r="C39" s="102"/>
      <c r="D39" s="103"/>
      <c r="E39" s="41"/>
      <c r="F39" s="49"/>
      <c r="G39" s="41"/>
      <c r="H39" s="41"/>
      <c r="I39" s="40"/>
      <c r="J39" s="104">
        <v>2391102</v>
      </c>
      <c r="K39" s="42"/>
      <c r="L39" s="42">
        <f>10200</f>
        <v>10200</v>
      </c>
      <c r="M39" s="50"/>
      <c r="N39" s="40"/>
      <c r="O39" s="40"/>
      <c r="P39" s="40"/>
      <c r="Q39" s="105"/>
      <c r="R39" s="106"/>
      <c r="S39" s="84"/>
      <c r="T39" s="85"/>
    </row>
    <row r="40" spans="1:20" s="86" customFormat="1" ht="33" customHeight="1" thickBot="1" x14ac:dyDescent="0.35">
      <c r="A40" s="107" t="s">
        <v>81</v>
      </c>
      <c r="B40" s="108" t="s">
        <v>82</v>
      </c>
      <c r="C40" s="109">
        <v>1</v>
      </c>
      <c r="D40" s="110">
        <v>10031128</v>
      </c>
      <c r="E40" s="111"/>
      <c r="F40" s="112"/>
      <c r="G40" s="113">
        <f>SUM(G41:G46)</f>
        <v>10000000</v>
      </c>
      <c r="H40" s="111"/>
      <c r="I40" s="113">
        <f t="shared" si="2"/>
        <v>20031128</v>
      </c>
      <c r="J40" s="114" t="s">
        <v>69</v>
      </c>
      <c r="K40" s="115">
        <v>10381078</v>
      </c>
      <c r="L40" s="115">
        <f>SUM(L41:L46)</f>
        <v>512100</v>
      </c>
      <c r="M40" s="116">
        <f t="shared" si="3"/>
        <v>0.54381251020911059</v>
      </c>
      <c r="N40" s="113">
        <f t="shared" si="4"/>
        <v>10893178</v>
      </c>
      <c r="O40" s="113">
        <f t="shared" si="0"/>
        <v>10893178</v>
      </c>
      <c r="P40" s="113">
        <f t="shared" si="5"/>
        <v>9137950</v>
      </c>
      <c r="Q40" s="117">
        <f t="shared" si="6"/>
        <v>0.45618748979088947</v>
      </c>
      <c r="R40" s="118">
        <f t="shared" si="1"/>
        <v>10893178</v>
      </c>
      <c r="S40" s="84"/>
      <c r="T40" s="85"/>
    </row>
    <row r="41" spans="1:20" s="2" customFormat="1" ht="18" customHeight="1" x14ac:dyDescent="0.3">
      <c r="A41" s="119" t="s">
        <v>81</v>
      </c>
      <c r="B41" s="120" t="s">
        <v>70</v>
      </c>
      <c r="C41" s="121"/>
      <c r="D41" s="23"/>
      <c r="E41" s="24"/>
      <c r="F41" s="25"/>
      <c r="G41" s="27">
        <v>4500000</v>
      </c>
      <c r="H41" s="24"/>
      <c r="I41" s="122"/>
      <c r="J41" s="123"/>
      <c r="K41" s="27"/>
      <c r="L41" s="27">
        <v>0</v>
      </c>
      <c r="M41" s="28"/>
      <c r="N41" s="122"/>
      <c r="O41" s="122"/>
      <c r="P41" s="122"/>
      <c r="Q41" s="124"/>
      <c r="R41" s="125"/>
      <c r="S41" s="99"/>
      <c r="T41" s="41"/>
    </row>
    <row r="42" spans="1:20" s="2" customFormat="1" ht="18" customHeight="1" x14ac:dyDescent="0.3">
      <c r="A42" s="126" t="s">
        <v>81</v>
      </c>
      <c r="B42" s="127" t="s">
        <v>83</v>
      </c>
      <c r="C42" s="128"/>
      <c r="D42" s="37"/>
      <c r="E42" s="38"/>
      <c r="F42" s="39"/>
      <c r="G42" s="43">
        <v>5500000</v>
      </c>
      <c r="H42" s="38"/>
      <c r="I42" s="51"/>
      <c r="J42" s="129"/>
      <c r="K42" s="43"/>
      <c r="L42" s="43"/>
      <c r="M42" s="130"/>
      <c r="N42" s="51"/>
      <c r="O42" s="51"/>
      <c r="P42" s="51"/>
      <c r="Q42" s="131"/>
      <c r="R42" s="132"/>
      <c r="S42" s="99"/>
      <c r="T42" s="41"/>
    </row>
    <row r="43" spans="1:20" s="2" customFormat="1" ht="18" customHeight="1" x14ac:dyDescent="0.3">
      <c r="A43" s="126" t="s">
        <v>81</v>
      </c>
      <c r="B43" s="46" t="s">
        <v>84</v>
      </c>
      <c r="C43" s="102"/>
      <c r="D43" s="48"/>
      <c r="E43" s="41"/>
      <c r="F43" s="49"/>
      <c r="G43" s="42"/>
      <c r="H43" s="41"/>
      <c r="I43" s="40"/>
      <c r="J43" s="104">
        <v>1202001</v>
      </c>
      <c r="K43" s="42"/>
      <c r="L43" s="42">
        <v>90000</v>
      </c>
      <c r="M43" s="50"/>
      <c r="N43" s="40"/>
      <c r="O43" s="40"/>
      <c r="P43" s="40"/>
      <c r="Q43" s="133"/>
      <c r="R43" s="134"/>
      <c r="S43" s="99"/>
      <c r="T43" s="41"/>
    </row>
    <row r="44" spans="1:20" s="2" customFormat="1" ht="18" customHeight="1" x14ac:dyDescent="0.3">
      <c r="A44" s="126" t="s">
        <v>81</v>
      </c>
      <c r="B44" s="46" t="s">
        <v>85</v>
      </c>
      <c r="C44" s="102"/>
      <c r="D44" s="48"/>
      <c r="E44" s="41"/>
      <c r="F44" s="49"/>
      <c r="G44" s="42"/>
      <c r="H44" s="41"/>
      <c r="I44" s="40"/>
      <c r="J44" s="104">
        <v>3335001</v>
      </c>
      <c r="K44" s="42"/>
      <c r="L44" s="42">
        <v>51000</v>
      </c>
      <c r="M44" s="50"/>
      <c r="N44" s="40"/>
      <c r="O44" s="40"/>
      <c r="P44" s="40"/>
      <c r="Q44" s="133"/>
      <c r="R44" s="134"/>
      <c r="S44" s="99"/>
      <c r="T44" s="41"/>
    </row>
    <row r="45" spans="1:20" s="2" customFormat="1" ht="18" customHeight="1" x14ac:dyDescent="0.3">
      <c r="A45" s="126" t="s">
        <v>81</v>
      </c>
      <c r="B45" s="101" t="s">
        <v>86</v>
      </c>
      <c r="C45" s="102"/>
      <c r="D45" s="48"/>
      <c r="E45" s="41"/>
      <c r="F45" s="49"/>
      <c r="G45" s="42"/>
      <c r="H45" s="41"/>
      <c r="I45" s="40"/>
      <c r="J45" s="104">
        <v>2719004</v>
      </c>
      <c r="K45" s="42"/>
      <c r="L45" s="42">
        <f>234000+71200</f>
        <v>305200</v>
      </c>
      <c r="M45" s="50"/>
      <c r="N45" s="40"/>
      <c r="O45" s="40"/>
      <c r="P45" s="40"/>
      <c r="Q45" s="133"/>
      <c r="R45" s="134"/>
      <c r="S45" s="99"/>
      <c r="T45" s="41"/>
    </row>
    <row r="46" spans="1:20" s="2" customFormat="1" ht="18" customHeight="1" thickBot="1" x14ac:dyDescent="0.35">
      <c r="A46" s="135" t="s">
        <v>81</v>
      </c>
      <c r="B46" s="88" t="s">
        <v>87</v>
      </c>
      <c r="C46" s="136"/>
      <c r="D46" s="137"/>
      <c r="E46" s="64"/>
      <c r="F46" s="65"/>
      <c r="G46" s="68"/>
      <c r="H46" s="64"/>
      <c r="I46" s="66"/>
      <c r="J46" s="67">
        <v>3413101</v>
      </c>
      <c r="K46" s="68"/>
      <c r="L46" s="68">
        <f>60000+5900</f>
        <v>65900</v>
      </c>
      <c r="M46" s="69"/>
      <c r="N46" s="66"/>
      <c r="O46" s="66"/>
      <c r="P46" s="66"/>
      <c r="Q46" s="138"/>
      <c r="R46" s="139"/>
      <c r="S46" s="99"/>
      <c r="T46" s="41"/>
    </row>
    <row r="47" spans="1:20" s="86" customFormat="1" ht="17.25" thickBot="1" x14ac:dyDescent="0.35">
      <c r="A47" s="140" t="s">
        <v>88</v>
      </c>
      <c r="B47" s="141" t="s">
        <v>89</v>
      </c>
      <c r="C47" s="109">
        <v>1</v>
      </c>
      <c r="D47" s="110">
        <v>23209632.333333332</v>
      </c>
      <c r="E47" s="111"/>
      <c r="F47" s="112"/>
      <c r="G47" s="111"/>
      <c r="H47" s="142">
        <f>SUM(H48:H49)</f>
        <v>5500000</v>
      </c>
      <c r="I47" s="113">
        <f t="shared" si="2"/>
        <v>17709632.333333332</v>
      </c>
      <c r="J47" s="114" t="s">
        <v>69</v>
      </c>
      <c r="K47" s="115">
        <v>2478797</v>
      </c>
      <c r="L47" s="115">
        <f>SUM(L48:L49)</f>
        <v>0</v>
      </c>
      <c r="M47" s="116">
        <f t="shared" si="3"/>
        <v>0.13996885724919153</v>
      </c>
      <c r="N47" s="113">
        <f t="shared" si="4"/>
        <v>2478797</v>
      </c>
      <c r="O47" s="113">
        <f t="shared" si="0"/>
        <v>2478797</v>
      </c>
      <c r="P47" s="113">
        <f t="shared" si="5"/>
        <v>15230835.333333332</v>
      </c>
      <c r="Q47" s="117">
        <f t="shared" si="6"/>
        <v>0.8600311427508085</v>
      </c>
      <c r="R47" s="118">
        <f t="shared" si="1"/>
        <v>2478797</v>
      </c>
      <c r="S47" s="84"/>
      <c r="T47" s="85"/>
    </row>
    <row r="48" spans="1:20" s="2" customFormat="1" x14ac:dyDescent="0.3">
      <c r="A48" s="143" t="s">
        <v>88</v>
      </c>
      <c r="B48" s="144" t="s">
        <v>83</v>
      </c>
      <c r="C48" s="145" t="s">
        <v>25</v>
      </c>
      <c r="D48" s="23"/>
      <c r="E48" s="24"/>
      <c r="F48" s="25"/>
      <c r="G48" s="24"/>
      <c r="H48" s="25">
        <v>5500000</v>
      </c>
      <c r="I48" s="122"/>
      <c r="J48" s="123"/>
      <c r="K48" s="27"/>
      <c r="L48" s="27">
        <v>0</v>
      </c>
      <c r="M48" s="28"/>
      <c r="N48" s="122"/>
      <c r="O48" s="122"/>
      <c r="P48" s="122"/>
      <c r="Q48" s="124"/>
      <c r="R48" s="125"/>
      <c r="S48" s="99"/>
      <c r="T48" s="41"/>
    </row>
    <row r="49" spans="1:20" s="86" customFormat="1" ht="17.25" thickBot="1" x14ac:dyDescent="0.35">
      <c r="A49" s="146" t="s">
        <v>88</v>
      </c>
      <c r="B49" s="147" t="s">
        <v>90</v>
      </c>
      <c r="C49" s="148"/>
      <c r="D49" s="149"/>
      <c r="E49" s="150"/>
      <c r="F49" s="151"/>
      <c r="G49" s="150"/>
      <c r="H49" s="151"/>
      <c r="I49" s="152"/>
      <c r="J49" s="153">
        <v>4653102</v>
      </c>
      <c r="K49" s="154"/>
      <c r="L49" s="155">
        <v>0</v>
      </c>
      <c r="M49" s="156"/>
      <c r="N49" s="152"/>
      <c r="O49" s="152"/>
      <c r="P49" s="152"/>
      <c r="Q49" s="157"/>
      <c r="R49" s="158"/>
      <c r="S49" s="84"/>
      <c r="T49" s="85"/>
    </row>
    <row r="50" spans="1:20" s="86" customFormat="1" ht="48.75" customHeight="1" thickBot="1" x14ac:dyDescent="0.35">
      <c r="A50" s="159" t="s">
        <v>91</v>
      </c>
      <c r="B50" s="160" t="s">
        <v>92</v>
      </c>
      <c r="C50" s="161" t="s">
        <v>25</v>
      </c>
      <c r="D50" s="162">
        <v>38900000</v>
      </c>
      <c r="E50" s="163"/>
      <c r="F50" s="164"/>
      <c r="G50" s="163"/>
      <c r="H50" s="163"/>
      <c r="I50" s="165">
        <f t="shared" si="2"/>
        <v>38900000</v>
      </c>
      <c r="J50" s="166" t="s">
        <v>69</v>
      </c>
      <c r="K50" s="165">
        <v>11319280</v>
      </c>
      <c r="L50" s="167">
        <f>SUM(L51:L53)</f>
        <v>1214340</v>
      </c>
      <c r="M50" s="168">
        <f t="shared" si="3"/>
        <v>0.32220102827763497</v>
      </c>
      <c r="N50" s="165">
        <f t="shared" si="4"/>
        <v>12533620</v>
      </c>
      <c r="O50" s="165">
        <f t="shared" si="0"/>
        <v>12533620</v>
      </c>
      <c r="P50" s="165">
        <f t="shared" si="5"/>
        <v>26366380</v>
      </c>
      <c r="Q50" s="169">
        <f t="shared" si="6"/>
        <v>0.67779897172236503</v>
      </c>
      <c r="R50" s="170">
        <f t="shared" si="1"/>
        <v>12533620</v>
      </c>
      <c r="S50" s="84"/>
      <c r="T50" s="85"/>
    </row>
    <row r="51" spans="1:20" s="2" customFormat="1" ht="23.25" customHeight="1" x14ac:dyDescent="0.3">
      <c r="A51" s="171" t="s">
        <v>93</v>
      </c>
      <c r="B51" s="172" t="s">
        <v>94</v>
      </c>
      <c r="C51" s="22"/>
      <c r="D51" s="173"/>
      <c r="E51" s="24"/>
      <c r="F51" s="25"/>
      <c r="G51" s="24"/>
      <c r="H51" s="24"/>
      <c r="I51" s="122"/>
      <c r="J51" s="123">
        <v>65116</v>
      </c>
      <c r="K51" s="27"/>
      <c r="L51" s="27">
        <v>0</v>
      </c>
      <c r="M51" s="28"/>
      <c r="N51" s="122"/>
      <c r="O51" s="122"/>
      <c r="P51" s="122"/>
      <c r="Q51" s="174"/>
      <c r="R51" s="175"/>
      <c r="S51" s="99"/>
      <c r="T51" s="41"/>
    </row>
    <row r="52" spans="1:20" s="2" customFormat="1" ht="18" customHeight="1" x14ac:dyDescent="0.3">
      <c r="A52" s="34" t="s">
        <v>95</v>
      </c>
      <c r="B52" s="176" t="s">
        <v>96</v>
      </c>
      <c r="C52" s="177"/>
      <c r="D52" s="90"/>
      <c r="E52" s="91"/>
      <c r="F52" s="92"/>
      <c r="G52" s="91"/>
      <c r="H52" s="91"/>
      <c r="I52" s="94"/>
      <c r="J52" s="104">
        <v>17100</v>
      </c>
      <c r="K52" s="93"/>
      <c r="L52" s="93">
        <v>1132100</v>
      </c>
      <c r="M52" s="96"/>
      <c r="N52" s="94"/>
      <c r="O52" s="94"/>
      <c r="P52" s="94"/>
      <c r="Q52" s="97"/>
      <c r="R52" s="98"/>
      <c r="S52" s="99"/>
      <c r="T52" s="41"/>
    </row>
    <row r="53" spans="1:20" s="2" customFormat="1" ht="18.75" customHeight="1" thickBot="1" x14ac:dyDescent="0.35">
      <c r="A53" s="178" t="s">
        <v>97</v>
      </c>
      <c r="B53" s="179" t="s">
        <v>98</v>
      </c>
      <c r="C53" s="180"/>
      <c r="D53" s="181"/>
      <c r="E53" s="182"/>
      <c r="F53" s="183"/>
      <c r="G53" s="182"/>
      <c r="H53" s="182"/>
      <c r="I53" s="184"/>
      <c r="J53" s="153">
        <v>94110</v>
      </c>
      <c r="K53" s="155"/>
      <c r="L53" s="155">
        <f>22300+59940</f>
        <v>82240</v>
      </c>
      <c r="M53" s="185"/>
      <c r="N53" s="184"/>
      <c r="O53" s="184"/>
      <c r="P53" s="184"/>
      <c r="Q53" s="186"/>
      <c r="R53" s="187"/>
      <c r="S53" s="99"/>
      <c r="T53" s="41"/>
    </row>
    <row r="54" spans="1:20" s="86" customFormat="1" ht="36" customHeight="1" thickBot="1" x14ac:dyDescent="0.35">
      <c r="A54" s="188" t="s">
        <v>99</v>
      </c>
      <c r="B54" s="189" t="s">
        <v>100</v>
      </c>
      <c r="C54" s="190" t="s">
        <v>25</v>
      </c>
      <c r="D54" s="191">
        <v>15000000</v>
      </c>
      <c r="E54" s="192"/>
      <c r="F54" s="193"/>
      <c r="G54" s="192"/>
      <c r="H54" s="192"/>
      <c r="I54" s="194">
        <f t="shared" si="2"/>
        <v>15000000</v>
      </c>
      <c r="J54" s="195">
        <v>71434</v>
      </c>
      <c r="K54" s="196">
        <v>3777401</v>
      </c>
      <c r="L54" s="196">
        <v>0</v>
      </c>
      <c r="M54" s="197">
        <f t="shared" si="3"/>
        <v>0.25182673333333333</v>
      </c>
      <c r="N54" s="194">
        <f t="shared" si="4"/>
        <v>3777401</v>
      </c>
      <c r="O54" s="194">
        <f t="shared" si="0"/>
        <v>3777401</v>
      </c>
      <c r="P54" s="194">
        <f t="shared" si="5"/>
        <v>11222599</v>
      </c>
      <c r="Q54" s="198">
        <f t="shared" si="6"/>
        <v>0.74817326666666661</v>
      </c>
      <c r="R54" s="199">
        <f t="shared" si="1"/>
        <v>3777401</v>
      </c>
      <c r="S54" s="84"/>
      <c r="T54" s="85"/>
    </row>
    <row r="55" spans="1:20" s="86" customFormat="1" ht="16.5" customHeight="1" thickBot="1" x14ac:dyDescent="0.35">
      <c r="A55" s="200" t="s">
        <v>101</v>
      </c>
      <c r="B55" s="201" t="s">
        <v>102</v>
      </c>
      <c r="C55" s="202">
        <v>1</v>
      </c>
      <c r="D55" s="75">
        <v>172550000</v>
      </c>
      <c r="E55" s="192"/>
      <c r="F55" s="193"/>
      <c r="G55" s="196">
        <f>SUM(G56:G60)</f>
        <v>736558</v>
      </c>
      <c r="H55" s="196">
        <v>16500000</v>
      </c>
      <c r="I55" s="194">
        <f>D55-E55+F55+G55-H55</f>
        <v>156786558</v>
      </c>
      <c r="J55" s="192" t="s">
        <v>69</v>
      </c>
      <c r="K55" s="203">
        <v>79666603</v>
      </c>
      <c r="L55" s="204">
        <f>SUM(L58:L64)</f>
        <v>19688728</v>
      </c>
      <c r="M55" s="197">
        <f>N55/I55</f>
        <v>0.63369801765786582</v>
      </c>
      <c r="N55" s="194">
        <f t="shared" si="4"/>
        <v>99355331</v>
      </c>
      <c r="O55" s="194">
        <f t="shared" si="0"/>
        <v>99355331</v>
      </c>
      <c r="P55" s="194">
        <f t="shared" si="5"/>
        <v>57431227</v>
      </c>
      <c r="Q55" s="198">
        <f t="shared" si="6"/>
        <v>0.36630198234213418</v>
      </c>
      <c r="R55" s="205">
        <f t="shared" si="1"/>
        <v>99355331</v>
      </c>
      <c r="S55" s="84"/>
      <c r="T55" s="85"/>
    </row>
    <row r="56" spans="1:20" s="86" customFormat="1" ht="16.5" customHeight="1" x14ac:dyDescent="0.3">
      <c r="A56" s="206" t="s">
        <v>101</v>
      </c>
      <c r="B56" s="127" t="s">
        <v>103</v>
      </c>
      <c r="C56" s="207" t="s">
        <v>25</v>
      </c>
      <c r="D56" s="208"/>
      <c r="E56" s="209"/>
      <c r="F56" s="210"/>
      <c r="G56" s="211">
        <v>145729</v>
      </c>
      <c r="H56" s="211"/>
      <c r="I56" s="212"/>
      <c r="J56" s="209"/>
      <c r="K56" s="213"/>
      <c r="L56" s="213"/>
      <c r="M56" s="214"/>
      <c r="N56" s="212"/>
      <c r="O56" s="212"/>
      <c r="P56" s="212"/>
      <c r="Q56" s="215"/>
      <c r="R56" s="216"/>
      <c r="S56" s="84"/>
      <c r="T56" s="85"/>
    </row>
    <row r="57" spans="1:20" s="86" customFormat="1" ht="16.5" customHeight="1" x14ac:dyDescent="0.3">
      <c r="A57" s="206" t="s">
        <v>101</v>
      </c>
      <c r="B57" s="127" t="s">
        <v>103</v>
      </c>
      <c r="C57" s="207" t="s">
        <v>25</v>
      </c>
      <c r="D57" s="208"/>
      <c r="E57" s="209"/>
      <c r="F57" s="210"/>
      <c r="G57" s="211">
        <v>590829</v>
      </c>
      <c r="H57" s="211"/>
      <c r="I57" s="212"/>
      <c r="J57" s="209"/>
      <c r="K57" s="213"/>
      <c r="L57" s="213"/>
      <c r="M57" s="214"/>
      <c r="N57" s="212"/>
      <c r="O57" s="212"/>
      <c r="P57" s="212"/>
      <c r="Q57" s="215"/>
      <c r="R57" s="216"/>
      <c r="S57" s="84"/>
      <c r="T57" s="85"/>
    </row>
    <row r="58" spans="1:20" s="86" customFormat="1" ht="18.75" customHeight="1" x14ac:dyDescent="0.3">
      <c r="A58" s="206" t="s">
        <v>101</v>
      </c>
      <c r="B58" s="101" t="s">
        <v>104</v>
      </c>
      <c r="C58" s="56"/>
      <c r="D58" s="217"/>
      <c r="E58" s="85"/>
      <c r="F58" s="218"/>
      <c r="G58" s="85"/>
      <c r="H58" s="85"/>
      <c r="I58" s="219"/>
      <c r="J58" s="104">
        <v>3254001</v>
      </c>
      <c r="K58" s="42"/>
      <c r="L58" s="42">
        <v>300000</v>
      </c>
      <c r="M58" s="220"/>
      <c r="N58" s="219"/>
      <c r="O58" s="219"/>
      <c r="P58" s="219"/>
      <c r="Q58" s="221"/>
      <c r="R58" s="222"/>
      <c r="S58" s="84"/>
      <c r="T58" s="85"/>
    </row>
    <row r="59" spans="1:20" s="86" customFormat="1" ht="18.75" customHeight="1" x14ac:dyDescent="0.3">
      <c r="A59" s="206" t="s">
        <v>101</v>
      </c>
      <c r="B59" s="101" t="s">
        <v>105</v>
      </c>
      <c r="C59" s="56"/>
      <c r="D59" s="217"/>
      <c r="E59" s="85"/>
      <c r="F59" s="218"/>
      <c r="G59" s="85"/>
      <c r="H59" s="85"/>
      <c r="I59" s="219"/>
      <c r="J59" s="104">
        <v>82221</v>
      </c>
      <c r="K59" s="42"/>
      <c r="L59" s="42">
        <f>2500000+2500000</f>
        <v>5000000</v>
      </c>
      <c r="M59" s="220"/>
      <c r="N59" s="219"/>
      <c r="O59" s="219"/>
      <c r="P59" s="219"/>
      <c r="Q59" s="221"/>
      <c r="R59" s="222"/>
      <c r="S59" s="84"/>
      <c r="T59" s="85"/>
    </row>
    <row r="60" spans="1:20" s="86" customFormat="1" ht="18.75" customHeight="1" x14ac:dyDescent="0.3">
      <c r="A60" s="206" t="s">
        <v>101</v>
      </c>
      <c r="B60" s="101" t="s">
        <v>106</v>
      </c>
      <c r="C60" s="56"/>
      <c r="D60" s="217"/>
      <c r="E60" s="85"/>
      <c r="F60" s="218"/>
      <c r="G60" s="85"/>
      <c r="H60" s="85"/>
      <c r="I60" s="219"/>
      <c r="J60" s="104">
        <v>83931</v>
      </c>
      <c r="K60" s="42"/>
      <c r="L60" s="42">
        <v>8500000</v>
      </c>
      <c r="M60" s="220"/>
      <c r="N60" s="219"/>
      <c r="O60" s="219"/>
      <c r="P60" s="219"/>
      <c r="Q60" s="221"/>
      <c r="R60" s="222"/>
      <c r="S60" s="84"/>
      <c r="T60" s="85"/>
    </row>
    <row r="61" spans="1:20" s="86" customFormat="1" ht="18.75" customHeight="1" x14ac:dyDescent="0.3">
      <c r="A61" s="206" t="s">
        <v>101</v>
      </c>
      <c r="B61" s="101" t="s">
        <v>107</v>
      </c>
      <c r="C61" s="56"/>
      <c r="D61" s="217"/>
      <c r="E61" s="85"/>
      <c r="F61" s="218"/>
      <c r="G61" s="85"/>
      <c r="H61" s="85"/>
      <c r="I61" s="219"/>
      <c r="J61" s="104">
        <v>82199</v>
      </c>
      <c r="K61" s="42"/>
      <c r="L61" s="42">
        <v>4500000</v>
      </c>
      <c r="M61" s="220"/>
      <c r="N61" s="219"/>
      <c r="O61" s="219"/>
      <c r="P61" s="219"/>
      <c r="Q61" s="221"/>
      <c r="R61" s="222"/>
      <c r="S61" s="84"/>
      <c r="T61" s="85"/>
    </row>
    <row r="62" spans="1:20" s="86" customFormat="1" ht="29.25" customHeight="1" x14ac:dyDescent="0.3">
      <c r="A62" s="206" t="s">
        <v>101</v>
      </c>
      <c r="B62" s="223" t="s">
        <v>108</v>
      </c>
      <c r="C62" s="56"/>
      <c r="D62" s="217"/>
      <c r="E62" s="85"/>
      <c r="F62" s="218"/>
      <c r="G62" s="85"/>
      <c r="H62" s="85"/>
      <c r="I62" s="219"/>
      <c r="J62" s="104">
        <v>82221</v>
      </c>
      <c r="K62" s="42"/>
      <c r="L62" s="42">
        <f>600000+500000</f>
        <v>1100000</v>
      </c>
      <c r="M62" s="220"/>
      <c r="N62" s="219"/>
      <c r="O62" s="219"/>
      <c r="P62" s="219"/>
      <c r="Q62" s="221"/>
      <c r="R62" s="222"/>
      <c r="S62" s="84"/>
      <c r="T62" s="85"/>
    </row>
    <row r="63" spans="1:20" s="86" customFormat="1" ht="18.75" customHeight="1" x14ac:dyDescent="0.3">
      <c r="A63" s="206" t="s">
        <v>101</v>
      </c>
      <c r="B63" s="101" t="s">
        <v>109</v>
      </c>
      <c r="C63" s="56"/>
      <c r="D63" s="217"/>
      <c r="E63" s="85"/>
      <c r="F63" s="218"/>
      <c r="G63" s="85"/>
      <c r="H63" s="85"/>
      <c r="I63" s="219"/>
      <c r="J63" s="104">
        <v>84210</v>
      </c>
      <c r="K63" s="42"/>
      <c r="L63" s="42">
        <v>203728</v>
      </c>
      <c r="M63" s="220"/>
      <c r="N63" s="219"/>
      <c r="O63" s="219"/>
      <c r="P63" s="219"/>
      <c r="Q63" s="221"/>
      <c r="R63" s="222"/>
      <c r="S63" s="84"/>
      <c r="T63" s="85"/>
    </row>
    <row r="64" spans="1:20" s="86" customFormat="1" ht="18.75" customHeight="1" thickBot="1" x14ac:dyDescent="0.35">
      <c r="A64" s="224" t="s">
        <v>101</v>
      </c>
      <c r="B64" s="225" t="s">
        <v>110</v>
      </c>
      <c r="C64" s="226"/>
      <c r="D64" s="227"/>
      <c r="E64" s="228"/>
      <c r="F64" s="229"/>
      <c r="G64" s="228"/>
      <c r="H64" s="228"/>
      <c r="I64" s="230"/>
      <c r="J64" s="67">
        <v>8714102</v>
      </c>
      <c r="K64" s="68"/>
      <c r="L64" s="68">
        <v>85000</v>
      </c>
      <c r="M64" s="231"/>
      <c r="N64" s="230"/>
      <c r="O64" s="230"/>
      <c r="P64" s="230"/>
      <c r="Q64" s="232"/>
      <c r="R64" s="233"/>
      <c r="S64" s="84"/>
      <c r="T64" s="85"/>
    </row>
    <row r="65" spans="1:20" s="86" customFormat="1" ht="18.75" customHeight="1" thickBot="1" x14ac:dyDescent="0.35">
      <c r="A65" s="234" t="s">
        <v>101</v>
      </c>
      <c r="B65" s="201" t="s">
        <v>111</v>
      </c>
      <c r="C65" s="74" t="s">
        <v>29</v>
      </c>
      <c r="D65" s="75"/>
      <c r="E65" s="76"/>
      <c r="F65" s="77"/>
      <c r="G65" s="78">
        <f>SUM(G66)</f>
        <v>10000000</v>
      </c>
      <c r="H65" s="76">
        <v>0</v>
      </c>
      <c r="I65" s="194">
        <f>D65-E65+F65+G65-H65</f>
        <v>10000000</v>
      </c>
      <c r="J65" s="79" t="s">
        <v>69</v>
      </c>
      <c r="K65" s="235"/>
      <c r="L65" s="235">
        <f>SUM(L66:L67)</f>
        <v>0</v>
      </c>
      <c r="M65" s="197">
        <f>N65/I65</f>
        <v>0</v>
      </c>
      <c r="N65" s="194">
        <f t="shared" si="4"/>
        <v>0</v>
      </c>
      <c r="O65" s="194">
        <f t="shared" ref="O65" si="7">K65+L65</f>
        <v>0</v>
      </c>
      <c r="P65" s="194">
        <f t="shared" si="5"/>
        <v>10000000</v>
      </c>
      <c r="Q65" s="198">
        <f t="shared" si="6"/>
        <v>1</v>
      </c>
      <c r="R65" s="205">
        <f t="shared" ref="R65" si="8">O65</f>
        <v>0</v>
      </c>
      <c r="S65" s="84"/>
      <c r="T65" s="85"/>
    </row>
    <row r="66" spans="1:20" s="86" customFormat="1" ht="18.75" customHeight="1" x14ac:dyDescent="0.3">
      <c r="A66" s="236" t="s">
        <v>101</v>
      </c>
      <c r="B66" s="127" t="s">
        <v>103</v>
      </c>
      <c r="C66" s="89"/>
      <c r="D66" s="237"/>
      <c r="E66" s="238"/>
      <c r="F66" s="239"/>
      <c r="G66" s="93">
        <v>10000000</v>
      </c>
      <c r="H66" s="238"/>
      <c r="I66" s="240"/>
      <c r="J66" s="95"/>
      <c r="K66" s="93"/>
      <c r="L66" s="93"/>
      <c r="M66" s="241"/>
      <c r="N66" s="240"/>
      <c r="O66" s="240"/>
      <c r="P66" s="240"/>
      <c r="Q66" s="242"/>
      <c r="R66" s="243"/>
      <c r="S66" s="84"/>
      <c r="T66" s="85"/>
    </row>
    <row r="67" spans="1:20" s="86" customFormat="1" ht="18.75" customHeight="1" thickBot="1" x14ac:dyDescent="0.35">
      <c r="A67" s="224"/>
      <c r="B67" s="225"/>
      <c r="C67" s="226"/>
      <c r="D67" s="227"/>
      <c r="E67" s="228"/>
      <c r="F67" s="229"/>
      <c r="G67" s="228"/>
      <c r="H67" s="228"/>
      <c r="I67" s="230"/>
      <c r="J67" s="67"/>
      <c r="K67" s="68"/>
      <c r="L67" s="68">
        <v>0</v>
      </c>
      <c r="M67" s="231"/>
      <c r="N67" s="230"/>
      <c r="O67" s="230"/>
      <c r="P67" s="230"/>
      <c r="Q67" s="232"/>
      <c r="R67" s="233"/>
      <c r="S67" s="84"/>
      <c r="T67" s="85"/>
    </row>
    <row r="68" spans="1:20" s="86" customFormat="1" ht="30.75" customHeight="1" thickBot="1" x14ac:dyDescent="0.35">
      <c r="A68" s="244" t="s">
        <v>112</v>
      </c>
      <c r="B68" s="245" t="s">
        <v>113</v>
      </c>
      <c r="C68" s="246" t="s">
        <v>25</v>
      </c>
      <c r="D68" s="191">
        <v>40000000</v>
      </c>
      <c r="E68" s="76"/>
      <c r="F68" s="77"/>
      <c r="G68" s="76"/>
      <c r="H68" s="76"/>
      <c r="I68" s="194">
        <f t="shared" si="2"/>
        <v>40000000</v>
      </c>
      <c r="J68" s="79" t="s">
        <v>69</v>
      </c>
      <c r="K68" s="80"/>
      <c r="L68" s="80">
        <v>0</v>
      </c>
      <c r="M68" s="81">
        <f t="shared" si="3"/>
        <v>0</v>
      </c>
      <c r="N68" s="78">
        <f t="shared" si="4"/>
        <v>0</v>
      </c>
      <c r="O68" s="78">
        <f t="shared" ref="O68:O69" si="9">K68+L68</f>
        <v>0</v>
      </c>
      <c r="P68" s="78">
        <f t="shared" si="5"/>
        <v>40000000</v>
      </c>
      <c r="Q68" s="247">
        <f t="shared" si="6"/>
        <v>1</v>
      </c>
      <c r="R68" s="248">
        <f t="shared" ref="R68:R69" si="10">O68</f>
        <v>0</v>
      </c>
      <c r="S68" s="84"/>
      <c r="T68" s="85"/>
    </row>
    <row r="69" spans="1:20" s="86" customFormat="1" ht="17.25" thickBot="1" x14ac:dyDescent="0.35">
      <c r="A69" s="249" t="s">
        <v>114</v>
      </c>
      <c r="B69" s="250" t="s">
        <v>115</v>
      </c>
      <c r="C69" s="251" t="s">
        <v>25</v>
      </c>
      <c r="D69" s="252">
        <v>55000000</v>
      </c>
      <c r="E69" s="253"/>
      <c r="F69" s="254">
        <f>SUM(F70:F71)</f>
        <v>0</v>
      </c>
      <c r="G69" s="253"/>
      <c r="H69" s="255">
        <f>SUM(H70:H71)</f>
        <v>0</v>
      </c>
      <c r="I69" s="256">
        <f>D69-E69+F69+G69</f>
        <v>55000000</v>
      </c>
      <c r="J69" s="257" t="s">
        <v>69</v>
      </c>
      <c r="K69" s="258">
        <v>55000000</v>
      </c>
      <c r="L69" s="258">
        <f>SUM(L70:L71)</f>
        <v>0</v>
      </c>
      <c r="M69" s="259">
        <f t="shared" si="3"/>
        <v>1</v>
      </c>
      <c r="N69" s="256">
        <f>K69+L69</f>
        <v>55000000</v>
      </c>
      <c r="O69" s="256">
        <f t="shared" si="9"/>
        <v>55000000</v>
      </c>
      <c r="P69" s="256">
        <f t="shared" si="5"/>
        <v>0</v>
      </c>
      <c r="Q69" s="260">
        <f t="shared" si="6"/>
        <v>0</v>
      </c>
      <c r="R69" s="261">
        <f t="shared" si="10"/>
        <v>55000000</v>
      </c>
      <c r="S69" s="84"/>
      <c r="T69" s="85"/>
    </row>
    <row r="70" spans="1:20" s="86" customFormat="1" x14ac:dyDescent="0.3">
      <c r="A70" s="262" t="s">
        <v>114</v>
      </c>
      <c r="B70" s="263" t="s">
        <v>115</v>
      </c>
      <c r="C70" s="264">
        <v>1</v>
      </c>
      <c r="D70" s="265"/>
      <c r="E70" s="238"/>
      <c r="F70" s="92">
        <v>0</v>
      </c>
      <c r="G70" s="238"/>
      <c r="H70" s="92"/>
      <c r="I70" s="266"/>
      <c r="J70" s="67"/>
      <c r="K70" s="68"/>
      <c r="L70" s="68"/>
      <c r="M70" s="267"/>
      <c r="N70" s="266"/>
      <c r="O70" s="266"/>
      <c r="P70" s="266"/>
      <c r="Q70" s="268"/>
      <c r="R70" s="269"/>
      <c r="S70" s="84"/>
      <c r="T70" s="85"/>
    </row>
    <row r="71" spans="1:20" s="86" customFormat="1" ht="17.25" thickBot="1" x14ac:dyDescent="0.35">
      <c r="A71" s="270" t="s">
        <v>114</v>
      </c>
      <c r="B71" s="271" t="s">
        <v>115</v>
      </c>
      <c r="C71" s="272">
        <v>1</v>
      </c>
      <c r="D71" s="273"/>
      <c r="E71" s="228"/>
      <c r="F71" s="65"/>
      <c r="G71" s="228"/>
      <c r="H71" s="65">
        <v>0</v>
      </c>
      <c r="I71" s="274"/>
      <c r="J71" s="275"/>
      <c r="K71" s="276"/>
      <c r="L71" s="276"/>
      <c r="M71" s="277"/>
      <c r="N71" s="274"/>
      <c r="O71" s="274"/>
      <c r="P71" s="274"/>
      <c r="Q71" s="278"/>
      <c r="R71" s="274"/>
      <c r="S71" s="84"/>
      <c r="T71" s="85"/>
    </row>
    <row r="72" spans="1:20" s="86" customFormat="1" ht="17.25" thickBot="1" x14ac:dyDescent="0.35">
      <c r="A72" s="279" t="s">
        <v>114</v>
      </c>
      <c r="B72" s="280" t="s">
        <v>116</v>
      </c>
      <c r="C72" s="281">
        <v>45</v>
      </c>
      <c r="D72" s="282">
        <v>0</v>
      </c>
      <c r="E72" s="111"/>
      <c r="F72" s="112">
        <v>31763215</v>
      </c>
      <c r="G72" s="111"/>
      <c r="H72" s="142">
        <f>SUM(H73:H75)</f>
        <v>10000000</v>
      </c>
      <c r="I72" s="283">
        <f>D72-E72+F72+G72-H72</f>
        <v>21763215</v>
      </c>
      <c r="J72" s="114" t="s">
        <v>69</v>
      </c>
      <c r="K72" s="284">
        <v>4926061</v>
      </c>
      <c r="L72" s="284">
        <f>SUM(L74:L75)</f>
        <v>7230856</v>
      </c>
      <c r="M72" s="285">
        <f t="shared" ref="M72" si="11">N72/I72</f>
        <v>0.55859931540445651</v>
      </c>
      <c r="N72" s="283">
        <f>K72+L72</f>
        <v>12156917</v>
      </c>
      <c r="O72" s="283">
        <f t="shared" ref="O72" si="12">K72+L72</f>
        <v>12156917</v>
      </c>
      <c r="P72" s="283">
        <f t="shared" ref="P72" si="13">I72-N72</f>
        <v>9606298</v>
      </c>
      <c r="Q72" s="286">
        <f t="shared" si="6"/>
        <v>0.44140068459554344</v>
      </c>
      <c r="R72" s="287">
        <f t="shared" ref="R72" si="14">O72</f>
        <v>12156917</v>
      </c>
      <c r="S72" s="84"/>
      <c r="T72" s="85"/>
    </row>
    <row r="73" spans="1:20" s="86" customFormat="1" x14ac:dyDescent="0.3">
      <c r="A73" s="288"/>
      <c r="B73" s="289"/>
      <c r="C73" s="290">
        <v>45</v>
      </c>
      <c r="D73" s="291"/>
      <c r="E73" s="292"/>
      <c r="F73" s="293"/>
      <c r="G73" s="292"/>
      <c r="H73" s="294">
        <v>10000000</v>
      </c>
      <c r="I73" s="295"/>
      <c r="J73" s="296"/>
      <c r="K73" s="297"/>
      <c r="L73" s="297"/>
      <c r="M73" s="298"/>
      <c r="N73" s="295"/>
      <c r="O73" s="295"/>
      <c r="P73" s="295"/>
      <c r="Q73" s="299"/>
      <c r="R73" s="300"/>
      <c r="S73" s="84"/>
      <c r="T73" s="85"/>
    </row>
    <row r="74" spans="1:20" s="86" customFormat="1" x14ac:dyDescent="0.3">
      <c r="A74" s="301" t="s">
        <v>114</v>
      </c>
      <c r="B74" s="302" t="s">
        <v>83</v>
      </c>
      <c r="C74" s="303">
        <v>45</v>
      </c>
      <c r="D74" s="304"/>
      <c r="E74" s="85"/>
      <c r="F74" s="49"/>
      <c r="G74" s="85"/>
      <c r="H74" s="49">
        <v>0</v>
      </c>
      <c r="I74" s="305"/>
      <c r="J74" s="104">
        <v>64112</v>
      </c>
      <c r="K74" s="306"/>
      <c r="L74" s="307">
        <v>5901882</v>
      </c>
      <c r="M74" s="308"/>
      <c r="N74" s="305"/>
      <c r="O74" s="305"/>
      <c r="P74" s="305"/>
      <c r="Q74" s="309"/>
      <c r="R74" s="310"/>
      <c r="S74" s="84"/>
      <c r="T74" s="85"/>
    </row>
    <row r="75" spans="1:20" s="86" customFormat="1" ht="17.25" thickBot="1" x14ac:dyDescent="0.35">
      <c r="A75" s="311" t="s">
        <v>114</v>
      </c>
      <c r="B75" s="271" t="s">
        <v>117</v>
      </c>
      <c r="C75" s="272">
        <v>45</v>
      </c>
      <c r="D75" s="273"/>
      <c r="E75" s="228"/>
      <c r="F75" s="229"/>
      <c r="G75" s="228"/>
      <c r="H75" s="228"/>
      <c r="I75" s="230"/>
      <c r="J75" s="67">
        <v>64220</v>
      </c>
      <c r="K75" s="68"/>
      <c r="L75" s="68">
        <v>1328974</v>
      </c>
      <c r="M75" s="231"/>
      <c r="N75" s="230"/>
      <c r="O75" s="230"/>
      <c r="P75" s="230"/>
      <c r="Q75" s="312"/>
      <c r="R75" s="313"/>
      <c r="S75" s="84"/>
      <c r="T75" s="85"/>
    </row>
    <row r="76" spans="1:20" s="86" customFormat="1" ht="17.25" thickBot="1" x14ac:dyDescent="0.35">
      <c r="A76" s="72" t="s">
        <v>118</v>
      </c>
      <c r="B76" s="73" t="s">
        <v>119</v>
      </c>
      <c r="C76" s="74" t="s">
        <v>25</v>
      </c>
      <c r="D76" s="314">
        <v>2000000</v>
      </c>
      <c r="E76" s="76"/>
      <c r="F76" s="77"/>
      <c r="G76" s="76"/>
      <c r="H76" s="76"/>
      <c r="I76" s="78">
        <f>D76-E76+F76+G76-H76</f>
        <v>2000000</v>
      </c>
      <c r="J76" s="76" t="s">
        <v>69</v>
      </c>
      <c r="K76" s="80"/>
      <c r="L76" s="80"/>
      <c r="M76" s="81">
        <f>N76/I76</f>
        <v>0</v>
      </c>
      <c r="N76" s="78">
        <f>K76+L76</f>
        <v>0</v>
      </c>
      <c r="O76" s="78">
        <f>K76+L76</f>
        <v>0</v>
      </c>
      <c r="P76" s="78">
        <f>I76-N76</f>
        <v>2000000</v>
      </c>
      <c r="Q76" s="315">
        <f>P76/I76</f>
        <v>1</v>
      </c>
      <c r="R76" s="316">
        <f>O76</f>
        <v>0</v>
      </c>
      <c r="S76" s="84"/>
      <c r="T76" s="85"/>
    </row>
    <row r="77" spans="1:20" s="86" customFormat="1" ht="17.25" thickBot="1" x14ac:dyDescent="0.35">
      <c r="A77" s="72" t="s">
        <v>120</v>
      </c>
      <c r="B77" s="73" t="s">
        <v>121</v>
      </c>
      <c r="C77" s="74" t="s">
        <v>29</v>
      </c>
      <c r="D77" s="314"/>
      <c r="E77" s="76"/>
      <c r="F77" s="77">
        <v>20000000</v>
      </c>
      <c r="G77" s="76"/>
      <c r="H77" s="76"/>
      <c r="I77" s="78">
        <f>D77-E77+F77+G77-H77</f>
        <v>20000000</v>
      </c>
      <c r="J77" s="76" t="s">
        <v>69</v>
      </c>
      <c r="K77" s="80">
        <v>0</v>
      </c>
      <c r="L77" s="80"/>
      <c r="M77" s="81">
        <f>N77/I77</f>
        <v>0</v>
      </c>
      <c r="N77" s="78">
        <f>K77+L77</f>
        <v>0</v>
      </c>
      <c r="O77" s="78">
        <f>K77+L77</f>
        <v>0</v>
      </c>
      <c r="P77" s="78">
        <f>I77-N77</f>
        <v>20000000</v>
      </c>
      <c r="Q77" s="315">
        <f>P77/I77</f>
        <v>1</v>
      </c>
      <c r="R77" s="316">
        <f>O77</f>
        <v>0</v>
      </c>
      <c r="S77" s="84"/>
      <c r="T77" s="85"/>
    </row>
    <row r="78" spans="1:20" s="86" customFormat="1" ht="17.25" thickBot="1" x14ac:dyDescent="0.35">
      <c r="A78" s="317"/>
      <c r="B78" s="318"/>
      <c r="C78" s="319"/>
      <c r="D78" s="320"/>
      <c r="E78" s="321"/>
      <c r="F78" s="322"/>
      <c r="G78" s="321"/>
      <c r="H78" s="321"/>
      <c r="I78" s="323"/>
      <c r="J78" s="324"/>
      <c r="K78" s="325"/>
      <c r="L78" s="325"/>
      <c r="M78" s="326"/>
      <c r="N78" s="323"/>
      <c r="O78" s="323"/>
      <c r="P78" s="323"/>
      <c r="Q78" s="327"/>
      <c r="R78" s="328"/>
      <c r="S78" s="84"/>
      <c r="T78" s="85"/>
    </row>
    <row r="79" spans="1:20" s="86" customFormat="1" x14ac:dyDescent="0.3">
      <c r="S79" s="85"/>
      <c r="T79" s="85"/>
    </row>
    <row r="80" spans="1:20" s="329" customFormat="1" x14ac:dyDescent="0.3">
      <c r="D80" s="330">
        <f>SUM(D7:D78)</f>
        <v>1352132207.3333335</v>
      </c>
      <c r="E80" s="330">
        <f>SUM(E7:E78)</f>
        <v>0</v>
      </c>
      <c r="F80" s="330">
        <f>F78+F69+F55+F54+F50+F47+F40+F28+F27+F26+F25+F24+F23+F22+F21+F20+F19+F18+F17+F16+F15+F14+F13+F12+F11+F10+F9+F8+F7</f>
        <v>161000000</v>
      </c>
      <c r="G80" s="330">
        <f>G77+G69+G55+G54+G50+G47+G40+G28+G27+G26+G25+G24+G23+G22+G21+G20+G19+G18+G17+G16+G15+G14+G13+G12+G11+G10+G9+G8+G7+G76+G72+G68+G65</f>
        <v>32736558</v>
      </c>
      <c r="H80" s="330">
        <f>H77+H69+H55+H54+H50+H47+H40+H28+H27+H26+H25+H24+H23+H22+H21+H20+H19+H18+H17+H16+H15+H14+H13+H12+H11+H10+H9+H8+H7+H76+H72+H65</f>
        <v>32736558</v>
      </c>
      <c r="I80" s="331">
        <f>SUM(I7:I78)</f>
        <v>1564895422.3333333</v>
      </c>
      <c r="K80" s="332">
        <f>K7+K9+K10+K11+K12+K14+K15+K16+K17+K19+K20+K21+K22+K23+K24+K25+K27+K28+K40+K47+K50+K54+K55+K69+K77+K78+K72+K68+K65</f>
        <v>884352500</v>
      </c>
      <c r="L80" s="333">
        <f>L7+L9+L10+L11+L12+L14+L15+L16+L17+L19+L20+L21+L22+L23+L24+L25+L27+L28+L40+L47+L50+L55+L69+L54+L77+L72+L76+L68+L65</f>
        <v>97531976</v>
      </c>
      <c r="M80" s="334">
        <f>N80/I80</f>
        <v>0.61967563145790938</v>
      </c>
      <c r="N80" s="333">
        <f>N69+N68+N55+N50+N47+N40+N28+N7+N9+N10+N11+N12+N14+N15+N16+N17+N19+N20+N21+N22+N23+N24+N25+N27+N54+N65+N76+N77</f>
        <v>969727559</v>
      </c>
      <c r="O80" s="332">
        <f>O69+O68+O55+O50+O47+O40+O28+O7+O9+O10+O11+O12+O14+O15+O16+O17+O19+O20+O21+O22+O23+O24+O25+O27+O54+O77+O76+O72+O65</f>
        <v>981884476</v>
      </c>
      <c r="P80" s="332">
        <f>P69+P68+P55+P50+P47+P40+P28+P7+P9+P10+P11+P12+P14+P15+P16+P17+P19+P20+P21+P22+P23+P24+P25+P27+P54+P77+P78+P76+P72+P65</f>
        <v>422010946.33333337</v>
      </c>
      <c r="Q80" s="335">
        <f t="shared" si="6"/>
        <v>0.26967357710337925</v>
      </c>
      <c r="R80" s="332">
        <f>R69+R55+R50+R47+R40+R28+R27+R25+R24+R23+R22+R21+R20+R19+R17+R16+R15+R14+R12+R11+R10+R9+R7</f>
        <v>965950158</v>
      </c>
    </row>
    <row r="81" spans="1:14" x14ac:dyDescent="0.3">
      <c r="L81" s="1"/>
    </row>
    <row r="82" spans="1:14" x14ac:dyDescent="0.3">
      <c r="L82" s="33"/>
      <c r="N82" s="336"/>
    </row>
    <row r="83" spans="1:14" x14ac:dyDescent="0.3">
      <c r="L83" s="33"/>
      <c r="N83" s="336"/>
    </row>
    <row r="84" spans="1:14" x14ac:dyDescent="0.3">
      <c r="A84" s="340" t="s">
        <v>126</v>
      </c>
      <c r="B84" s="340"/>
      <c r="C84" s="340" t="s">
        <v>126</v>
      </c>
      <c r="D84" s="340"/>
      <c r="E84" s="340"/>
      <c r="F84" s="340"/>
      <c r="L84" s="337"/>
      <c r="N84" s="338"/>
    </row>
    <row r="85" spans="1:14" x14ac:dyDescent="0.3">
      <c r="L85" s="337"/>
      <c r="N85" s="336"/>
    </row>
    <row r="86" spans="1:14" x14ac:dyDescent="0.3">
      <c r="A86" s="329" t="s">
        <v>122</v>
      </c>
      <c r="C86" s="329" t="s">
        <v>123</v>
      </c>
      <c r="L86" s="1"/>
      <c r="N86" s="338"/>
    </row>
    <row r="87" spans="1:14" x14ac:dyDescent="0.3">
      <c r="A87" s="1" t="s">
        <v>124</v>
      </c>
      <c r="C87" s="1" t="s">
        <v>125</v>
      </c>
      <c r="L87" s="1"/>
    </row>
    <row r="88" spans="1:14" x14ac:dyDescent="0.3">
      <c r="L88" s="1"/>
    </row>
  </sheetData>
  <mergeCells count="4">
    <mergeCell ref="A2:T2"/>
    <mergeCell ref="A3:T3"/>
    <mergeCell ref="A84:B84"/>
    <mergeCell ref="C84:F84"/>
  </mergeCells>
  <pageMargins left="0.70866141732283472" right="0.70866141732283472" top="0.55118110236220474" bottom="0.74803149606299213" header="0.31496062992125984" footer="0.31496062992125984"/>
  <pageSetup paperSize="9"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FISCAL</dc:creator>
  <cp:lastModifiedBy>CONTROL FISCAL</cp:lastModifiedBy>
  <cp:lastPrinted>2022-11-30T23:07:55Z</cp:lastPrinted>
  <dcterms:created xsi:type="dcterms:W3CDTF">2022-11-30T22:52:36Z</dcterms:created>
  <dcterms:modified xsi:type="dcterms:W3CDTF">2022-12-01T20:37:52Z</dcterms:modified>
</cp:coreProperties>
</file>